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 3" sheetId="2" r:id="rId5"/>
    <sheet state="visible" name="Lista de Tareas" sheetId="3" r:id="rId6"/>
  </sheets>
  <definedNames/>
  <calcPr/>
</workbook>
</file>

<file path=xl/sharedStrings.xml><?xml version="1.0" encoding="utf-8"?>
<sst xmlns="http://schemas.openxmlformats.org/spreadsheetml/2006/main" count="163" uniqueCount="102">
  <si>
    <t>Intinerario de Tareas</t>
  </si>
  <si>
    <t>Carlos Daniel Villa Vazquez</t>
  </si>
  <si>
    <t>Nombre del equipo:</t>
  </si>
  <si>
    <t>Brenda Jazmín Guzmán Domìnguez</t>
  </si>
  <si>
    <t>PODEMOS IRLO ACOMODANDO EN LA HOJA 3</t>
  </si>
  <si>
    <t>Tiempo</t>
  </si>
  <si>
    <t>Desarrollador</t>
  </si>
  <si>
    <t>Definicion de Objetivos</t>
  </si>
  <si>
    <t>2 horas</t>
  </si>
  <si>
    <t>Maricarmen</t>
  </si>
  <si>
    <t>Definicion de Herramientas</t>
  </si>
  <si>
    <t>1 hora</t>
  </si>
  <si>
    <t>Definicio de Requerimientos</t>
  </si>
  <si>
    <t xml:space="preserve">3 horas
</t>
  </si>
  <si>
    <t>Oscar Escutia Izquierdo</t>
  </si>
  <si>
    <t>Definición de Estandares de uso</t>
  </si>
  <si>
    <t>Planificacion de Estrategia</t>
  </si>
  <si>
    <t>Rosario Muñoz Garcia</t>
  </si>
  <si>
    <t>Nomina</t>
  </si>
  <si>
    <t>Contruccion (Tal vez sea conveniente derivarlo en más(?))</t>
  </si>
  <si>
    <t>60 horas</t>
  </si>
  <si>
    <t xml:space="preserve">Diseño de Logotipo
</t>
  </si>
  <si>
    <t xml:space="preserve">Documentacion
</t>
  </si>
  <si>
    <t>6 horas</t>
  </si>
  <si>
    <t xml:space="preserve">Elaboracion de Manuales Practicos </t>
  </si>
  <si>
    <t xml:space="preserve">Integrantes: </t>
  </si>
  <si>
    <t xml:space="preserve">12 horas
</t>
  </si>
  <si>
    <t xml:space="preserve">Elaboracion de Manuales de Usuario </t>
  </si>
  <si>
    <t>12 horas</t>
  </si>
  <si>
    <t>Implementacion</t>
  </si>
  <si>
    <t>5 horas</t>
  </si>
  <si>
    <t>Mantenimiento</t>
  </si>
  <si>
    <t>Maricarmen Guadalupe Gonzalez Rodriguez</t>
  </si>
  <si>
    <t>Costos iniciales</t>
  </si>
  <si>
    <t>Costo unitario</t>
  </si>
  <si>
    <t>Cantidad</t>
  </si>
  <si>
    <t>Sub total</t>
  </si>
  <si>
    <t>Costos de Operación /mes</t>
  </si>
  <si>
    <t>Equipo</t>
  </si>
  <si>
    <t>Programadores</t>
  </si>
  <si>
    <t>Renta de Sitio</t>
  </si>
  <si>
    <t>Tiempo (hrs)</t>
  </si>
  <si>
    <t>Costo MXN</t>
  </si>
  <si>
    <t>COSTO TOTAL DEL SISTEMA</t>
  </si>
  <si>
    <t>Laptop HP         15-da0072la</t>
  </si>
  <si>
    <t>Agua potable (4 garrafon)</t>
  </si>
  <si>
    <t xml:space="preserve">Licencias </t>
  </si>
  <si>
    <t>Bote Nescafe (200 tazas)</t>
  </si>
  <si>
    <t>Papeleria</t>
  </si>
  <si>
    <t>Ganancia</t>
  </si>
  <si>
    <t>Azúcar (1 kg)</t>
  </si>
  <si>
    <t>Impresora DeskJet Ink Advantage 2134</t>
  </si>
  <si>
    <t>Sustituto de crema 950 g</t>
  </si>
  <si>
    <t>Paquete Hojas 500</t>
  </si>
  <si>
    <t>Total por día</t>
  </si>
  <si>
    <t>Papel higiénico (32pzas)</t>
  </si>
  <si>
    <t>Muebles</t>
  </si>
  <si>
    <t>Servicio de internet (150 MB)</t>
  </si>
  <si>
    <t>Sillas</t>
  </si>
  <si>
    <t>Total por semana</t>
  </si>
  <si>
    <t>Escritorios</t>
  </si>
  <si>
    <t>Costo de Servidor + dominio (anual)</t>
  </si>
  <si>
    <t>Cafetera</t>
  </si>
  <si>
    <t>Total por mes</t>
  </si>
  <si>
    <t xml:space="preserve">Portagarrafón
</t>
  </si>
  <si>
    <t>Impresora laser HP</t>
  </si>
  <si>
    <t xml:space="preserve">Total: </t>
  </si>
  <si>
    <t xml:space="preserve">Total de Nomina: </t>
  </si>
  <si>
    <t>Total:</t>
  </si>
  <si>
    <t>Ganancia Proy</t>
  </si>
  <si>
    <t xml:space="preserve">
</t>
  </si>
  <si>
    <t xml:space="preserve">COSTO TOTAL DEL SISTEMA (POR MES)
</t>
  </si>
  <si>
    <t>Costo unitario MXN</t>
  </si>
  <si>
    <t>Resumen</t>
  </si>
  <si>
    <t>Ganancia de Empresa</t>
  </si>
  <si>
    <t>¿Cuánto cuesta el sistema?</t>
  </si>
  <si>
    <t>Costo de Servidor (anual)</t>
  </si>
  <si>
    <t>¿Cuánto tiempo lo entrega?</t>
  </si>
  <si>
    <t xml:space="preserve">COSTO TOTAL DEL SISTEMA (POR TOTAL DE HORAS)
</t>
  </si>
  <si>
    <t>¿Cuánto obtendra la ganacia de la empresa?</t>
  </si>
  <si>
    <t>Cost/hora</t>
  </si>
  <si>
    <t>Ajustar el sistema para entrega en 1 mes ¿Cuánto seria el costo?</t>
  </si>
  <si>
    <t xml:space="preserve">Horas estimadas </t>
  </si>
  <si>
    <t>Costo Proyecto</t>
  </si>
  <si>
    <t>COSTOS DE OPERACIÓN (en base a horas)</t>
  </si>
  <si>
    <t>5)Calculen sus costos de arranque: compra de equipo y mobiliario para una oficina de 5 desarrolladores.</t>
  </si>
  <si>
    <t>Calculo de cosotos de arranque:</t>
  </si>
  <si>
    <t>Nomina : Trabajadores</t>
  </si>
  <si>
    <t>6 horas a la semana /20</t>
  </si>
  <si>
    <t xml:space="preserve"> Ganancia Proy</t>
  </si>
  <si>
    <t>COSTOS INICIALES</t>
  </si>
  <si>
    <t xml:space="preserve">Productos: </t>
  </si>
  <si>
    <t>Laptop: https://www.amazon.com.mx/HP-Pantalla-Procesador-operativo-15-da0072la/dp/B07S8DNJGJ/ref=asc_df_B07S8DNJGJ/?tag=gledskshopmx-20&amp;linkCode=df0&amp;hvadid=369211133671&amp;hvpos=&amp;hvnetw=g&amp;hvrand=14924076812993700329&amp;hvpone=&amp;hvptwo=&amp;hvqmt=&amp;hvdev=c&amp;hvdvcmdl=&amp;hvlocint=&amp;hvlocphy=1010110&amp;hvtargid=pla-803473613906&amp;psc=1</t>
  </si>
  <si>
    <t>Escritorios: https://www.coppel.com/hogar/oficinas/escritorio-ermes-chocolate-pm-3431023?gclid=CjwKCAiAyeTxBRBvEiwAuM8dnajqLnOkXia_vBq0UNTz7kvhKNpxhy7x1EbK4mkXqB_SNn5AAzQxqBoCR_EQAvD_BwE#fo_c=2274&amp;fo_k=91b18c5c961c6b3b7823f9c78acbf535&amp;fo_s=gplamx</t>
  </si>
  <si>
    <t xml:space="preserve">COSTO TOTAL DE PROYECTO
</t>
  </si>
  <si>
    <t>Sillas: https://www.linio.com.mx/p/silla-secretarial-operativa-onof-respaldo-malla-oficina-tmdqt2?adjust_t=1zira0_f1h7ws&amp;adjust_google_network=g&amp;adjust_google_placement=&amp;adjust_campaign=mex-semun-spla&amp;adjust_adgroup=29517066131&amp;utm_term=home&amp;gclid=Cj0KCQiA7OnxBRCNARIsAIW53B-vbuA20Vw3qWEXvAaTYKujhpLXDQJp0gDWr4ulF_5gTLrcwzv-RXYaAoGhEALw_wcB</t>
  </si>
  <si>
    <t xml:space="preserve">Sitio de renta: https://www.lamudi.com.mx/rento-oficinas-sobre-el-bulevar-garcia-de-leon-todo-incluido-desde-4-300.html
</t>
  </si>
  <si>
    <t>Porta garrafon: https://www.walmart.com.mx/electrodomesticos/purificadores-y-dispensadores-de-agua/dispensador-de-agua/portagarrafon-practiplasticos-export-mod-71153_00750117537115</t>
  </si>
  <si>
    <t>Impresora: https://www.cyberpuerta.mx/index.php?cl=details&amp;anid=7f776f8b256b9920c870db2ff680223b&amp;gclid=Cj0KCQiA7OnxBRCNARIsAIW53B8MWdaqPS7g2pTYw4jc_ddVocjpj6VF-CrTM8HrEyzI8pYWJvIEmNsaAjVxEALw_wcB</t>
  </si>
  <si>
    <t>Hojas : https://articulo.mercadolibre.com.mx/MLM-689395221-paquete-de-500-hojas-de-papel-blanco-tamano-carta-_JM?searchVariation=43240470419&amp;quantity=1&amp;variation=43240470419#searchVariation=43240470419&amp;position=6&amp;type=item&amp;tracking_id=5dbc3d07-4750-40b8-a471-307ab7067070</t>
  </si>
  <si>
    <t>1 mes , 2 semanas aprox</t>
  </si>
  <si>
    <t>Costos de arranque con 5 programadores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</si>
</sst>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]#,##0.00"/>
  </numFmts>
  <fonts count="8">
    <font>
      <sz val="10.0"/>
      <color rgb="FF000000"/>
      <name val="Arial"/>
    </font>
    <font>
      <color theme="1"/>
      <name val="Arial"/>
    </font>
    <font>
      <sz val="11.0"/>
      <color rgb="FF000000"/>
      <name val="Calibri"/>
    </font>
    <font>
      <sz val="11.0"/>
      <color rgb="FFFF0000"/>
      <name val="Calibri"/>
    </font>
    <font>
      <b/>
      <color theme="1"/>
      <name val="Arial"/>
    </font>
    <font/>
    <font>
      <b/>
      <sz val="11.0"/>
      <color rgb="FF000000"/>
      <name val="Calibri"/>
    </font>
    <font>
      <b/>
      <name val="Arial"/>
    </font>
  </fonts>
  <fills count="11">
    <fill>
      <patternFill patternType="none"/>
    </fill>
    <fill>
      <patternFill patternType="lightGray"/>
    </fill>
    <fill>
      <patternFill patternType="solid">
        <fgColor rgb="FFEAD1DC"/>
        <bgColor rgb="FFEAD1DC"/>
      </patternFill>
    </fill>
    <fill>
      <patternFill patternType="solid">
        <fgColor rgb="FFFFE599"/>
        <bgColor rgb="FFFFE599"/>
      </patternFill>
    </fill>
    <fill>
      <patternFill patternType="solid">
        <fgColor rgb="FFA4C2F4"/>
        <bgColor rgb="FFA4C2F4"/>
      </patternFill>
    </fill>
    <fill>
      <patternFill patternType="solid">
        <fgColor rgb="FF76A5AF"/>
        <bgColor rgb="FF76A5AF"/>
      </patternFill>
    </fill>
    <fill>
      <patternFill patternType="solid">
        <fgColor rgb="FFA2C4C9"/>
        <bgColor rgb="FFA2C4C9"/>
      </patternFill>
    </fill>
    <fill>
      <patternFill patternType="solid">
        <fgColor rgb="FF6AA84F"/>
        <bgColor rgb="FF6AA84F"/>
      </patternFill>
    </fill>
    <fill>
      <patternFill patternType="solid">
        <fgColor theme="6"/>
        <bgColor theme="6"/>
      </patternFill>
    </fill>
    <fill>
      <patternFill patternType="solid">
        <fgColor rgb="FFD9D2E9"/>
        <bgColor rgb="FFD9D2E9"/>
      </patternFill>
    </fill>
    <fill>
      <patternFill patternType="solid">
        <fgColor rgb="FFD5A6BD"/>
        <bgColor rgb="FFD5A6BD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3" numFmtId="0" xfId="0" applyAlignment="1" applyFont="1">
      <alignment shrinkToFit="0" vertical="bottom" wrapText="0"/>
    </xf>
    <xf borderId="1" fillId="2" fontId="4" numFmtId="0" xfId="0" applyAlignment="1" applyBorder="1" applyFill="1" applyFont="1">
      <alignment readingOrder="0"/>
    </xf>
    <xf borderId="0" fillId="0" fontId="5" numFmtId="0" xfId="0" applyAlignment="1" applyFont="1">
      <alignment readingOrder="0"/>
    </xf>
    <xf borderId="1" fillId="0" fontId="1" numFmtId="0" xfId="0" applyBorder="1" applyFont="1"/>
    <xf borderId="2" fillId="3" fontId="6" numFmtId="0" xfId="0" applyAlignment="1" applyBorder="1" applyFill="1" applyFont="1">
      <alignment horizontal="center" readingOrder="0" shrinkToFit="0" vertical="bottom" wrapText="0"/>
    </xf>
    <xf borderId="1" fillId="0" fontId="2" numFmtId="0" xfId="0" applyAlignment="1" applyBorder="1" applyFont="1">
      <alignment readingOrder="0" shrinkToFit="0" vertical="bottom" wrapText="1"/>
    </xf>
    <xf borderId="3" fillId="0" fontId="5" numFmtId="0" xfId="0" applyBorder="1" applyFont="1"/>
    <xf borderId="0" fillId="0" fontId="2" numFmtId="0" xfId="0" applyAlignment="1" applyFont="1">
      <alignment horizontal="left" readingOrder="0" shrinkToFit="0" vertical="top" wrapText="0"/>
    </xf>
    <xf borderId="4" fillId="0" fontId="5" numFmtId="0" xfId="0" applyBorder="1" applyFont="1"/>
    <xf borderId="0" fillId="0" fontId="2" numFmtId="0" xfId="0" applyAlignment="1" applyFont="1">
      <alignment horizontal="left" readingOrder="0" shrinkToFit="0" vertical="bottom" wrapText="0"/>
    </xf>
    <xf borderId="1" fillId="4" fontId="6" numFmtId="0" xfId="0" applyAlignment="1" applyBorder="1" applyFill="1" applyFont="1">
      <alignment horizontal="center" readingOrder="0" shrinkToFit="0" vertical="bottom" wrapText="0"/>
    </xf>
    <xf borderId="0" fillId="0" fontId="1" numFmtId="0" xfId="0" applyFont="1"/>
    <xf borderId="1" fillId="5" fontId="6" numFmtId="0" xfId="0" applyAlignment="1" applyBorder="1" applyFill="1" applyFont="1">
      <alignment horizontal="center" vertical="bottom"/>
    </xf>
    <xf borderId="0" fillId="0" fontId="2" numFmtId="0" xfId="0" applyAlignment="1" applyFont="1">
      <alignment horizontal="center" shrinkToFit="0" vertical="bottom" wrapText="0"/>
    </xf>
    <xf borderId="1" fillId="5" fontId="1" numFmtId="0" xfId="0" applyAlignment="1" applyBorder="1" applyFont="1">
      <alignment horizontal="center" vertical="bottom"/>
    </xf>
    <xf borderId="1" fillId="0" fontId="6" numFmtId="0" xfId="0" applyAlignment="1" applyBorder="1" applyFont="1">
      <alignment horizontal="center" readingOrder="0" shrinkToFit="0" vertical="bottom" wrapText="0"/>
    </xf>
    <xf borderId="2" fillId="0" fontId="2" numFmtId="4" xfId="0" applyAlignment="1" applyBorder="1" applyFont="1" applyNumberFormat="1">
      <alignment readingOrder="0" shrinkToFit="0" vertical="bottom" wrapText="0"/>
    </xf>
    <xf borderId="1" fillId="3" fontId="4" numFmtId="0" xfId="0" applyAlignment="1" applyBorder="1" applyFont="1">
      <alignment horizontal="center" readingOrder="0" vertical="bottom"/>
    </xf>
    <xf borderId="1" fillId="0" fontId="1" numFmtId="0" xfId="0" applyAlignment="1" applyBorder="1" applyFont="1">
      <alignment vertical="bottom"/>
    </xf>
    <xf borderId="1" fillId="3" fontId="6" numFmtId="0" xfId="0" applyAlignment="1" applyBorder="1" applyFont="1">
      <alignment horizontal="center" readingOrder="0" vertical="bottom"/>
    </xf>
    <xf borderId="1" fillId="0" fontId="1" numFmtId="4" xfId="0" applyAlignment="1" applyBorder="1" applyFont="1" applyNumberFormat="1">
      <alignment readingOrder="0" vertical="bottom"/>
    </xf>
    <xf borderId="0" fillId="0" fontId="6" numFmtId="0" xfId="0" applyAlignment="1" applyFont="1">
      <alignment horizontal="center" readingOrder="0" vertical="bottom"/>
    </xf>
    <xf borderId="1" fillId="0" fontId="2" numFmtId="0" xfId="0" applyAlignment="1" applyBorder="1" applyFont="1">
      <alignment readingOrder="0" shrinkToFit="0" vertical="bottom" wrapText="0"/>
    </xf>
    <xf borderId="1" fillId="0" fontId="1" numFmtId="4" xfId="0" applyAlignment="1" applyBorder="1" applyFont="1" applyNumberFormat="1">
      <alignment readingOrder="0"/>
    </xf>
    <xf borderId="0" fillId="0" fontId="1" numFmtId="4" xfId="0" applyAlignment="1" applyFont="1" applyNumberFormat="1">
      <alignment horizontal="center"/>
    </xf>
    <xf borderId="1" fillId="0" fontId="2" numFmtId="4" xfId="0" applyAlignment="1" applyBorder="1" applyFont="1" applyNumberFormat="1">
      <alignment readingOrder="0" shrinkToFit="0" vertical="bottom" wrapText="0"/>
    </xf>
    <xf borderId="0" fillId="0" fontId="1" numFmtId="0" xfId="0" applyAlignment="1" applyFont="1">
      <alignment horizontal="center"/>
    </xf>
    <xf borderId="1" fillId="0" fontId="1" numFmtId="0" xfId="0" applyAlignment="1" applyBorder="1" applyFont="1">
      <alignment readingOrder="0"/>
    </xf>
    <xf borderId="1" fillId="0" fontId="1" numFmtId="0" xfId="0" applyAlignment="1" applyBorder="1" applyFont="1">
      <alignment readingOrder="0" vertical="bottom"/>
    </xf>
    <xf borderId="1" fillId="0" fontId="2" numFmtId="4" xfId="0" applyAlignment="1" applyBorder="1" applyFont="1" applyNumberFormat="1">
      <alignment horizontal="right" readingOrder="0" vertical="bottom"/>
    </xf>
    <xf borderId="1" fillId="0" fontId="4" numFmtId="0" xfId="0" applyAlignment="1" applyBorder="1" applyFont="1">
      <alignment horizontal="center" readingOrder="0"/>
    </xf>
    <xf borderId="0" fillId="0" fontId="4" numFmtId="0" xfId="0" applyAlignment="1" applyFont="1">
      <alignment horizontal="center" readingOrder="0" vertical="bottom"/>
    </xf>
    <xf borderId="2" fillId="0" fontId="1" numFmtId="0" xfId="0" applyAlignment="1" applyBorder="1" applyFont="1">
      <alignment readingOrder="0"/>
    </xf>
    <xf borderId="1" fillId="0" fontId="1" numFmtId="0" xfId="0" applyAlignment="1" applyBorder="1" applyFont="1">
      <alignment horizontal="left" readingOrder="0" vertical="bottom"/>
    </xf>
    <xf borderId="1" fillId="0" fontId="2" numFmtId="4" xfId="0" applyAlignment="1" applyBorder="1" applyFont="1" applyNumberFormat="1">
      <alignment readingOrder="0" vertical="bottom"/>
    </xf>
    <xf borderId="0" fillId="0" fontId="6" numFmtId="0" xfId="0" applyAlignment="1" applyFont="1">
      <alignment readingOrder="0" vertical="bottom"/>
    </xf>
    <xf borderId="1" fillId="0" fontId="2" numFmtId="0" xfId="0" applyAlignment="1" applyBorder="1" applyFont="1">
      <alignment readingOrder="0" vertical="bottom"/>
    </xf>
    <xf borderId="1" fillId="0" fontId="2" numFmtId="4" xfId="0" applyAlignment="1" applyBorder="1" applyFont="1" applyNumberFormat="1">
      <alignment readingOrder="0" vertical="bottom"/>
    </xf>
    <xf borderId="0" fillId="0" fontId="1" numFmtId="0" xfId="0" applyAlignment="1" applyFont="1">
      <alignment vertical="bottom"/>
    </xf>
    <xf borderId="1" fillId="0" fontId="1" numFmtId="0" xfId="0" applyAlignment="1" applyBorder="1" applyFont="1">
      <alignment vertical="bottom"/>
    </xf>
    <xf borderId="0" fillId="0" fontId="4" numFmtId="0" xfId="0" applyAlignment="1" applyFont="1">
      <alignment readingOrder="0" vertical="bottom"/>
    </xf>
    <xf borderId="1" fillId="0" fontId="1" numFmtId="4" xfId="0" applyAlignment="1" applyBorder="1" applyFont="1" applyNumberFormat="1">
      <alignment vertical="bottom"/>
    </xf>
    <xf borderId="1" fillId="0" fontId="1" numFmtId="4" xfId="0" applyBorder="1" applyFont="1" applyNumberFormat="1"/>
    <xf borderId="1" fillId="0" fontId="2" numFmtId="0" xfId="0" applyAlignment="1" applyBorder="1" applyFont="1">
      <alignment readingOrder="0" shrinkToFit="0" vertical="bottom" wrapText="0"/>
    </xf>
    <xf borderId="1" fillId="0" fontId="6" numFmtId="0" xfId="0" applyAlignment="1" applyBorder="1" applyFont="1">
      <alignment readingOrder="0" shrinkToFit="0" vertical="bottom" wrapText="0"/>
    </xf>
    <xf borderId="1" fillId="0" fontId="4" numFmtId="0" xfId="0" applyAlignment="1" applyBorder="1" applyFont="1">
      <alignment readingOrder="0" vertical="bottom"/>
    </xf>
    <xf borderId="1" fillId="0" fontId="2" numFmtId="4" xfId="0" applyAlignment="1" applyBorder="1" applyFont="1" applyNumberFormat="1">
      <alignment shrinkToFit="0" vertical="bottom" wrapText="0"/>
    </xf>
    <xf borderId="0" fillId="0" fontId="1" numFmtId="0" xfId="0" applyAlignment="1" applyFont="1">
      <alignment vertical="bottom"/>
    </xf>
    <xf borderId="0" fillId="0" fontId="1" numFmtId="4" xfId="0" applyAlignment="1" applyFont="1" applyNumberFormat="1">
      <alignment readingOrder="0" vertical="bottom"/>
    </xf>
    <xf borderId="0" fillId="0" fontId="1" numFmtId="0" xfId="0" applyAlignment="1" applyFont="1">
      <alignment readingOrder="0" vertical="bottom"/>
    </xf>
    <xf borderId="0" fillId="0" fontId="1" numFmtId="49" xfId="0" applyAlignment="1" applyFont="1" applyNumberFormat="1">
      <alignment readingOrder="0" vertical="bottom"/>
    </xf>
    <xf borderId="0" fillId="0" fontId="2" numFmtId="4" xfId="0" applyAlignment="1" applyFont="1" applyNumberFormat="1">
      <alignment horizontal="right" readingOrder="0" vertical="bottom"/>
    </xf>
    <xf borderId="1" fillId="6" fontId="7" numFmtId="0" xfId="0" applyAlignment="1" applyBorder="1" applyFill="1" applyFont="1">
      <alignment readingOrder="0" vertical="bottom"/>
    </xf>
    <xf borderId="1" fillId="7" fontId="7" numFmtId="0" xfId="0" applyAlignment="1" applyBorder="1" applyFill="1" applyFont="1">
      <alignment readingOrder="0" vertical="bottom"/>
    </xf>
    <xf borderId="1" fillId="0" fontId="2" numFmtId="0" xfId="0" applyAlignment="1" applyBorder="1" applyFont="1">
      <alignment shrinkToFit="0" vertical="bottom" wrapText="0"/>
    </xf>
    <xf borderId="2" fillId="8" fontId="4" numFmtId="0" xfId="0" applyAlignment="1" applyBorder="1" applyFill="1" applyFont="1">
      <alignment horizontal="center" readingOrder="0" vertical="bottom"/>
    </xf>
    <xf borderId="1" fillId="9" fontId="6" numFmtId="0" xfId="0" applyAlignment="1" applyBorder="1" applyFill="1" applyFont="1">
      <alignment readingOrder="0" shrinkToFit="0" vertical="bottom" wrapText="0"/>
    </xf>
    <xf borderId="2" fillId="0" fontId="4" numFmtId="0" xfId="0" applyAlignment="1" applyBorder="1" applyFont="1">
      <alignment horizontal="center" readingOrder="0"/>
    </xf>
    <xf borderId="0" fillId="0" fontId="6" numFmtId="0" xfId="0" applyAlignment="1" applyFont="1">
      <alignment readingOrder="0" shrinkToFit="0" vertical="bottom" wrapText="0"/>
    </xf>
    <xf borderId="1" fillId="0" fontId="1" numFmtId="4" xfId="0" applyAlignment="1" applyBorder="1" applyFont="1" applyNumberFormat="1">
      <alignment horizontal="right" readingOrder="0"/>
    </xf>
    <xf borderId="1" fillId="10" fontId="6" numFmtId="0" xfId="0" applyAlignment="1" applyBorder="1" applyFill="1" applyFont="1">
      <alignment readingOrder="0" shrinkToFit="0" vertical="bottom" wrapText="0"/>
    </xf>
    <xf borderId="1" fillId="0" fontId="5" numFmtId="164" xfId="0" applyAlignment="1" applyBorder="1" applyFont="1" applyNumberFormat="1">
      <alignment readingOrder="0"/>
    </xf>
    <xf borderId="1" fillId="0" fontId="5" numFmtId="0" xfId="0" applyAlignment="1" applyBorder="1" applyFont="1">
      <alignment readingOrder="0"/>
    </xf>
    <xf borderId="1" fillId="0" fontId="2" numFmtId="164" xfId="0" applyAlignment="1" applyBorder="1" applyFont="1" applyNumberFormat="1">
      <alignment readingOrder="0" shrinkToFit="0" vertical="bottom" wrapText="0"/>
    </xf>
    <xf borderId="1" fillId="10" fontId="6" numFmtId="0" xfId="0" applyAlignment="1" applyBorder="1" applyFont="1">
      <alignment readingOrder="0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5.43"/>
    <col customWidth="1" min="2" max="2" width="48.0"/>
    <col customWidth="1" min="3" max="3" width="45.29"/>
    <col customWidth="1" min="4" max="4" width="36.14"/>
    <col customWidth="1" min="6" max="6" width="12.43"/>
    <col customWidth="1" min="7" max="7" width="16.86"/>
    <col customWidth="1" min="8" max="8" width="25.14"/>
    <col customWidth="1" min="10" max="10" width="16.71"/>
    <col customWidth="1" min="11" max="11" width="17.57"/>
    <col customWidth="1" min="12" max="12" width="13.86"/>
    <col customWidth="1" min="13" max="13" width="29.0"/>
  </cols>
  <sheetData>
    <row r="1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</row>
    <row r="2">
      <c r="A2" s="2" t="s">
        <v>3</v>
      </c>
      <c r="B2" s="3"/>
      <c r="C2" s="3"/>
      <c r="D2" s="3"/>
      <c r="E2" s="3"/>
      <c r="F2" s="4" t="s">
        <v>4</v>
      </c>
      <c r="G2" s="5"/>
      <c r="H2" s="5"/>
      <c r="I2" s="3"/>
      <c r="J2" s="3"/>
    </row>
    <row r="3">
      <c r="A3" s="2" t="s">
        <v>14</v>
      </c>
      <c r="B3" s="3"/>
      <c r="C3" s="3"/>
      <c r="D3" s="3"/>
      <c r="E3" s="3"/>
      <c r="F3" s="3"/>
      <c r="G3" s="3"/>
      <c r="H3" s="3"/>
      <c r="I3" s="3"/>
      <c r="J3" s="3"/>
    </row>
    <row r="4">
      <c r="A4" s="2" t="s">
        <v>17</v>
      </c>
      <c r="B4" s="3"/>
      <c r="C4" s="3"/>
      <c r="D4" s="3"/>
      <c r="E4" s="3"/>
      <c r="F4" s="3"/>
      <c r="G4" s="3"/>
      <c r="H4" s="3"/>
      <c r="I4" s="3"/>
      <c r="J4" s="9" t="s">
        <v>18</v>
      </c>
      <c r="K4" s="11"/>
      <c r="L4" s="13"/>
    </row>
    <row r="5" ht="21.75" customHeight="1">
      <c r="A5" s="14" t="s">
        <v>32</v>
      </c>
      <c r="B5" s="18"/>
      <c r="C5" s="18"/>
      <c r="D5" s="15" t="s">
        <v>33</v>
      </c>
      <c r="E5" s="15" t="s">
        <v>34</v>
      </c>
      <c r="F5" s="15" t="s">
        <v>35</v>
      </c>
      <c r="G5" s="15" t="s">
        <v>36</v>
      </c>
      <c r="H5" s="17" t="s">
        <v>37</v>
      </c>
      <c r="I5" s="19"/>
      <c r="J5" s="22" t="s">
        <v>39</v>
      </c>
      <c r="K5" s="24" t="s">
        <v>41</v>
      </c>
      <c r="L5" s="22" t="s">
        <v>42</v>
      </c>
      <c r="M5" s="26" t="s">
        <v>43</v>
      </c>
      <c r="N5" s="29">
        <f>(G18+I18+L10)*J22</f>
        <v>199416</v>
      </c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>
      <c r="A6" s="3"/>
      <c r="B6" s="3"/>
      <c r="C6" s="3"/>
      <c r="D6" s="20" t="s">
        <v>38</v>
      </c>
      <c r="E6" s="21"/>
      <c r="F6" s="11"/>
      <c r="G6" s="13"/>
      <c r="H6" s="23" t="s">
        <v>40</v>
      </c>
      <c r="I6" s="25">
        <v>4300.0</v>
      </c>
      <c r="J6" s="33">
        <v>5.0</v>
      </c>
      <c r="K6" s="25">
        <v>1.0</v>
      </c>
      <c r="L6" s="34">
        <v>65.0</v>
      </c>
      <c r="M6" s="36" t="s">
        <v>49</v>
      </c>
    </row>
    <row r="7">
      <c r="A7" s="2"/>
      <c r="B7" s="2"/>
      <c r="C7" s="2"/>
      <c r="D7" s="27" t="s">
        <v>44</v>
      </c>
      <c r="E7" s="28">
        <v>8000.0</v>
      </c>
      <c r="F7" s="27">
        <v>5.0</v>
      </c>
      <c r="G7" s="30">
        <f t="shared" ref="G7:G8" si="1">E7*F7</f>
        <v>40000</v>
      </c>
      <c r="H7" s="32" t="s">
        <v>45</v>
      </c>
      <c r="I7" s="28">
        <v>144.0</v>
      </c>
      <c r="J7" s="40"/>
      <c r="K7" s="41" t="s">
        <v>54</v>
      </c>
      <c r="L7" s="25">
        <f>65*6</f>
        <v>390</v>
      </c>
      <c r="M7" s="43"/>
    </row>
    <row r="8">
      <c r="A8" s="2"/>
      <c r="B8" s="2"/>
      <c r="C8" s="2"/>
      <c r="D8" s="27" t="s">
        <v>46</v>
      </c>
      <c r="E8" s="28">
        <v>0.0</v>
      </c>
      <c r="F8" s="27">
        <v>0.0</v>
      </c>
      <c r="G8" s="30">
        <f t="shared" si="1"/>
        <v>0</v>
      </c>
      <c r="H8" s="33" t="s">
        <v>47</v>
      </c>
      <c r="I8" s="25">
        <v>140.0</v>
      </c>
      <c r="J8" s="45"/>
      <c r="K8" s="33" t="s">
        <v>59</v>
      </c>
      <c r="L8" s="25">
        <f>L7*5</f>
        <v>1950</v>
      </c>
      <c r="M8" s="43"/>
    </row>
    <row r="9">
      <c r="A9" s="3"/>
      <c r="B9" s="2"/>
      <c r="C9" s="2"/>
      <c r="D9" s="35" t="s">
        <v>48</v>
      </c>
      <c r="E9" s="37"/>
      <c r="F9" s="11"/>
      <c r="G9" s="13"/>
      <c r="H9" s="38" t="s">
        <v>50</v>
      </c>
      <c r="I9" s="39">
        <v>22.0</v>
      </c>
      <c r="J9" s="45"/>
      <c r="K9" s="33" t="s">
        <v>63</v>
      </c>
      <c r="L9" s="25">
        <f>L8*4</f>
        <v>7800</v>
      </c>
      <c r="M9" s="43"/>
    </row>
    <row r="10">
      <c r="A10" s="3"/>
      <c r="B10" s="2"/>
      <c r="C10" s="2"/>
      <c r="D10" s="32" t="s">
        <v>65</v>
      </c>
      <c r="E10" s="28">
        <v>1500.0</v>
      </c>
      <c r="F10" s="32">
        <v>1.0</v>
      </c>
      <c r="G10" s="30">
        <f t="shared" ref="G10:G11" si="2">E10*F10</f>
        <v>1500</v>
      </c>
      <c r="H10" s="38" t="s">
        <v>52</v>
      </c>
      <c r="I10" s="39">
        <v>101.0</v>
      </c>
      <c r="J10" s="45"/>
      <c r="K10" s="50" t="s">
        <v>67</v>
      </c>
      <c r="L10" s="25">
        <f>L9*J6</f>
        <v>39000</v>
      </c>
      <c r="M10" s="43"/>
    </row>
    <row r="11">
      <c r="A11" s="3"/>
      <c r="B11" s="2"/>
      <c r="C11" s="2"/>
      <c r="D11" s="32" t="s">
        <v>53</v>
      </c>
      <c r="E11" s="28">
        <v>210.0</v>
      </c>
      <c r="F11" s="32">
        <v>1.0</v>
      </c>
      <c r="G11" s="30">
        <f t="shared" si="2"/>
        <v>210</v>
      </c>
      <c r="H11" s="38" t="s">
        <v>55</v>
      </c>
      <c r="I11" s="39">
        <v>105.0</v>
      </c>
      <c r="J11" s="45"/>
      <c r="K11" s="45"/>
      <c r="L11" s="54"/>
      <c r="M11" s="43"/>
    </row>
    <row r="12">
      <c r="A12" s="3"/>
      <c r="B12" s="2"/>
      <c r="C12" s="2"/>
      <c r="D12" s="20" t="s">
        <v>56</v>
      </c>
      <c r="E12" s="21"/>
      <c r="F12" s="11"/>
      <c r="G12" s="13"/>
      <c r="H12" s="33" t="s">
        <v>57</v>
      </c>
      <c r="I12" s="42">
        <v>549.0</v>
      </c>
      <c r="J12" s="40"/>
      <c r="K12" s="43"/>
      <c r="L12" s="54"/>
      <c r="M12" s="43"/>
    </row>
    <row r="13">
      <c r="A13" s="3"/>
      <c r="B13" s="3"/>
      <c r="C13" s="3"/>
      <c r="D13" s="27" t="s">
        <v>58</v>
      </c>
      <c r="E13" s="30">
        <v>1200.0</v>
      </c>
      <c r="F13" s="27">
        <v>5.0</v>
      </c>
      <c r="G13" s="30">
        <f t="shared" ref="G13:G17" si="3">E13*F13</f>
        <v>6000</v>
      </c>
      <c r="H13" s="44"/>
      <c r="I13" s="46"/>
      <c r="J13" s="45"/>
      <c r="K13" s="43"/>
      <c r="L13" s="54"/>
    </row>
    <row r="14">
      <c r="A14" s="2" t="s">
        <v>73</v>
      </c>
      <c r="B14" s="3"/>
      <c r="C14" s="3"/>
      <c r="D14" s="27" t="s">
        <v>60</v>
      </c>
      <c r="E14" s="30">
        <v>1000.0</v>
      </c>
      <c r="F14" s="27">
        <v>5.0</v>
      </c>
      <c r="G14" s="30">
        <f t="shared" si="3"/>
        <v>5000</v>
      </c>
      <c r="H14" s="44"/>
      <c r="I14" s="46"/>
      <c r="J14" s="45"/>
      <c r="K14" s="43"/>
      <c r="L14" s="54"/>
    </row>
    <row r="15">
      <c r="A15" s="27" t="s">
        <v>75</v>
      </c>
      <c r="B15" s="59"/>
      <c r="C15" s="3"/>
      <c r="D15" s="27" t="s">
        <v>76</v>
      </c>
      <c r="E15" s="30">
        <v>2323.0</v>
      </c>
      <c r="F15" s="27">
        <v>1.0</v>
      </c>
      <c r="G15" s="30">
        <f t="shared" si="3"/>
        <v>2323</v>
      </c>
      <c r="H15" s="33"/>
      <c r="I15" s="42"/>
      <c r="J15" s="3"/>
    </row>
    <row r="16">
      <c r="A16" s="27" t="s">
        <v>77</v>
      </c>
      <c r="B16" s="59"/>
      <c r="C16" s="3"/>
      <c r="D16" s="27" t="s">
        <v>62</v>
      </c>
      <c r="E16" s="30">
        <v>174.0</v>
      </c>
      <c r="F16" s="27">
        <v>1.0</v>
      </c>
      <c r="G16" s="30">
        <f t="shared" si="3"/>
        <v>174</v>
      </c>
      <c r="H16" s="8"/>
      <c r="I16" s="47"/>
      <c r="J16" s="3"/>
    </row>
    <row r="17" ht="15.75" customHeight="1">
      <c r="A17" s="27" t="s">
        <v>79</v>
      </c>
      <c r="B17" s="59"/>
      <c r="C17" s="3"/>
      <c r="D17" s="48" t="s">
        <v>64</v>
      </c>
      <c r="E17" s="30">
        <v>140.0</v>
      </c>
      <c r="F17" s="32">
        <v>1.0</v>
      </c>
      <c r="G17" s="30">
        <f t="shared" si="3"/>
        <v>140</v>
      </c>
      <c r="H17" s="8"/>
      <c r="I17" s="47"/>
    </row>
    <row r="18">
      <c r="A18" s="27" t="s">
        <v>81</v>
      </c>
      <c r="B18" s="59"/>
      <c r="C18" s="3"/>
      <c r="D18" s="3"/>
      <c r="E18" s="3"/>
      <c r="F18" s="49" t="s">
        <v>66</v>
      </c>
      <c r="G18" s="30">
        <f>SUM(G7:G17)</f>
        <v>55347</v>
      </c>
      <c r="H18" s="49" t="s">
        <v>68</v>
      </c>
      <c r="I18" s="51">
        <f>SUM(I6:I15)</f>
        <v>5361</v>
      </c>
      <c r="J18" s="3"/>
    </row>
    <row r="19">
      <c r="A19" s="27" t="s">
        <v>85</v>
      </c>
      <c r="B19" s="59"/>
      <c r="C19" s="3"/>
      <c r="D19" s="3"/>
      <c r="E19" s="3"/>
      <c r="F19" s="3"/>
      <c r="G19" s="3"/>
      <c r="H19" s="3"/>
      <c r="I19" s="3"/>
      <c r="J19" s="3"/>
    </row>
    <row r="20">
      <c r="A20" s="27" t="s">
        <v>86</v>
      </c>
      <c r="B20" s="59"/>
      <c r="C20" s="3"/>
      <c r="D20" s="3"/>
      <c r="E20" s="3"/>
      <c r="F20" s="3"/>
      <c r="G20" s="3"/>
      <c r="H20" s="3"/>
      <c r="I20" s="3"/>
      <c r="J20" s="3"/>
    </row>
    <row r="21">
      <c r="A21" s="2" t="s">
        <v>87</v>
      </c>
      <c r="B21" s="2"/>
      <c r="C21" s="2" t="s">
        <v>88</v>
      </c>
      <c r="D21" s="2"/>
      <c r="F21" s="63" t="s">
        <v>80</v>
      </c>
      <c r="G21" s="63" t="s">
        <v>82</v>
      </c>
      <c r="H21" s="2" t="s">
        <v>83</v>
      </c>
      <c r="I21" s="63" t="s">
        <v>89</v>
      </c>
      <c r="J21" s="2" t="s">
        <v>49</v>
      </c>
    </row>
    <row r="22">
      <c r="A22" s="3"/>
      <c r="B22" s="3"/>
      <c r="C22" s="3"/>
      <c r="D22" s="2"/>
      <c r="E22" s="3"/>
      <c r="F22" s="2">
        <v>65.0</v>
      </c>
      <c r="G22" s="2">
        <v>107.0</v>
      </c>
      <c r="H22" s="2">
        <f>F22*G22</f>
        <v>6955</v>
      </c>
      <c r="I22" s="2">
        <f>H22*2</f>
        <v>13910</v>
      </c>
      <c r="J22" s="2">
        <v>2.0</v>
      </c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>
      <c r="A24" s="2" t="s">
        <v>91</v>
      </c>
      <c r="B24" s="3"/>
      <c r="C24" s="3"/>
      <c r="D24" s="3"/>
      <c r="E24" s="3"/>
      <c r="F24" s="3"/>
      <c r="G24" s="3"/>
      <c r="H24" s="3"/>
      <c r="I24" s="3"/>
      <c r="J24" s="3"/>
    </row>
    <row r="25">
      <c r="A25" s="2" t="s">
        <v>92</v>
      </c>
      <c r="B25" s="3"/>
      <c r="C25" s="3"/>
      <c r="D25" s="3"/>
      <c r="E25" s="3"/>
      <c r="F25" s="3"/>
      <c r="G25" s="3"/>
      <c r="H25" s="3"/>
      <c r="I25" s="3"/>
      <c r="J25" s="3"/>
    </row>
    <row r="26">
      <c r="A26" s="2" t="s">
        <v>93</v>
      </c>
      <c r="B26" s="3"/>
      <c r="C26" s="3"/>
      <c r="D26" s="3"/>
      <c r="E26" s="3"/>
      <c r="F26" s="3"/>
      <c r="G26" s="3"/>
      <c r="H26" s="3"/>
      <c r="I26" s="3"/>
      <c r="J26" s="3"/>
    </row>
    <row r="27">
      <c r="A27" s="1" t="s">
        <v>95</v>
      </c>
    </row>
    <row r="28">
      <c r="A28" s="1" t="s">
        <v>96</v>
      </c>
    </row>
    <row r="29">
      <c r="A29" s="1" t="s">
        <v>97</v>
      </c>
    </row>
    <row r="30">
      <c r="A30" s="1" t="s">
        <v>98</v>
      </c>
    </row>
    <row r="31">
      <c r="A31" s="1" t="s">
        <v>99</v>
      </c>
    </row>
  </sheetData>
  <mergeCells count="5">
    <mergeCell ref="J4:L4"/>
    <mergeCell ref="E6:G6"/>
    <mergeCell ref="E9:G9"/>
    <mergeCell ref="E12:G12"/>
    <mergeCell ref="D21:E2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14"/>
    <col customWidth="1" min="2" max="2" width="32.29"/>
    <col customWidth="1" min="3" max="3" width="18.14"/>
    <col customWidth="1" min="6" max="6" width="38.0"/>
    <col customWidth="1" min="7" max="7" width="21.71"/>
    <col customWidth="1" min="8" max="8" width="19.29"/>
  </cols>
  <sheetData>
    <row r="1" ht="33.75" customHeight="1">
      <c r="A1" s="1"/>
    </row>
    <row r="2">
      <c r="A2" s="6" t="s">
        <v>2</v>
      </c>
      <c r="B2" s="8"/>
    </row>
    <row r="3">
      <c r="A3" s="6" t="s">
        <v>25</v>
      </c>
      <c r="B3" s="10" t="s">
        <v>1</v>
      </c>
    </row>
    <row r="4">
      <c r="B4" s="10" t="s">
        <v>3</v>
      </c>
    </row>
    <row r="5">
      <c r="A5" s="12"/>
      <c r="B5" s="10" t="s">
        <v>14</v>
      </c>
      <c r="H5" s="2"/>
      <c r="I5" s="3"/>
    </row>
    <row r="6">
      <c r="B6" s="10" t="s">
        <v>17</v>
      </c>
      <c r="H6" s="2"/>
      <c r="I6" s="3"/>
    </row>
    <row r="7">
      <c r="B7" s="10" t="s">
        <v>32</v>
      </c>
      <c r="H7" s="2"/>
      <c r="I7" s="3"/>
    </row>
    <row r="8">
      <c r="H8" s="2"/>
      <c r="I8" s="3"/>
    </row>
    <row r="9">
      <c r="H9" s="2"/>
      <c r="I9" s="3"/>
    </row>
    <row r="10">
      <c r="A10" s="15" t="s">
        <v>33</v>
      </c>
      <c r="B10" s="15" t="s">
        <v>34</v>
      </c>
      <c r="C10" s="15" t="s">
        <v>35</v>
      </c>
      <c r="D10" s="15" t="s">
        <v>36</v>
      </c>
      <c r="F10" s="17" t="s">
        <v>37</v>
      </c>
      <c r="G10" s="19"/>
      <c r="H10" s="2"/>
      <c r="I10" s="3"/>
    </row>
    <row r="11">
      <c r="A11" s="20" t="s">
        <v>38</v>
      </c>
      <c r="B11" s="21"/>
      <c r="C11" s="11"/>
      <c r="D11" s="13"/>
      <c r="F11" s="23" t="s">
        <v>40</v>
      </c>
      <c r="G11" s="25">
        <v>4300.0</v>
      </c>
      <c r="H11" s="2"/>
      <c r="I11" s="3"/>
    </row>
    <row r="12">
      <c r="A12" s="27" t="s">
        <v>44</v>
      </c>
      <c r="B12" s="28">
        <v>8000.0</v>
      </c>
      <c r="C12" s="27">
        <v>5.0</v>
      </c>
      <c r="D12" s="30">
        <f t="shared" ref="D12:D13" si="1">B12*C12</f>
        <v>40000</v>
      </c>
      <c r="F12" s="32" t="s">
        <v>45</v>
      </c>
      <c r="G12" s="28">
        <v>144.0</v>
      </c>
    </row>
    <row r="13">
      <c r="A13" s="27" t="s">
        <v>46</v>
      </c>
      <c r="B13" s="28">
        <v>0.0</v>
      </c>
      <c r="C13" s="27">
        <v>0.0</v>
      </c>
      <c r="D13" s="30">
        <f t="shared" si="1"/>
        <v>0</v>
      </c>
      <c r="F13" s="33" t="s">
        <v>47</v>
      </c>
      <c r="G13" s="25">
        <v>140.0</v>
      </c>
    </row>
    <row r="14">
      <c r="A14" s="35" t="s">
        <v>48</v>
      </c>
      <c r="B14" s="37"/>
      <c r="C14" s="11"/>
      <c r="D14" s="13"/>
      <c r="F14" s="38" t="s">
        <v>50</v>
      </c>
      <c r="G14" s="39">
        <v>17.0</v>
      </c>
    </row>
    <row r="15">
      <c r="A15" s="32" t="s">
        <v>51</v>
      </c>
      <c r="B15" s="28">
        <v>649.0</v>
      </c>
      <c r="C15" s="32">
        <v>1.0</v>
      </c>
      <c r="D15" s="30">
        <f t="shared" ref="D15:D16" si="2">B15*C15</f>
        <v>649</v>
      </c>
      <c r="F15" s="38" t="s">
        <v>52</v>
      </c>
      <c r="G15" s="39">
        <v>101.0</v>
      </c>
    </row>
    <row r="16">
      <c r="A16" s="32" t="s">
        <v>53</v>
      </c>
      <c r="B16" s="28">
        <v>90.0</v>
      </c>
      <c r="C16" s="32">
        <v>1.0</v>
      </c>
      <c r="D16" s="30">
        <f t="shared" si="2"/>
        <v>90</v>
      </c>
      <c r="F16" s="38" t="s">
        <v>55</v>
      </c>
      <c r="G16" s="39">
        <v>105.0</v>
      </c>
    </row>
    <row r="17">
      <c r="A17" s="20" t="s">
        <v>56</v>
      </c>
      <c r="B17" s="21"/>
      <c r="C17" s="11"/>
      <c r="D17" s="13"/>
      <c r="F17" s="33" t="s">
        <v>57</v>
      </c>
      <c r="G17" s="42">
        <v>549.0</v>
      </c>
    </row>
    <row r="18">
      <c r="A18" s="27" t="s">
        <v>58</v>
      </c>
      <c r="B18" s="30">
        <v>800.0</v>
      </c>
      <c r="C18" s="27">
        <v>5.0</v>
      </c>
      <c r="D18" s="30">
        <f t="shared" ref="D18:D22" si="3">B18*C18</f>
        <v>4000</v>
      </c>
      <c r="F18" s="44"/>
      <c r="G18" s="46"/>
    </row>
    <row r="19">
      <c r="A19" s="27" t="s">
        <v>60</v>
      </c>
      <c r="B19" s="30">
        <v>1200.0</v>
      </c>
      <c r="C19" s="27">
        <v>5.0</v>
      </c>
      <c r="D19" s="30">
        <f t="shared" si="3"/>
        <v>6000</v>
      </c>
      <c r="F19" s="44"/>
      <c r="G19" s="46"/>
    </row>
    <row r="20">
      <c r="A20" s="27" t="s">
        <v>61</v>
      </c>
      <c r="B20" s="30">
        <v>2323.0</v>
      </c>
      <c r="C20" s="27">
        <v>1.0</v>
      </c>
      <c r="D20" s="30">
        <f t="shared" si="3"/>
        <v>2323</v>
      </c>
      <c r="F20" s="33"/>
      <c r="G20" s="42"/>
    </row>
    <row r="21">
      <c r="A21" s="27" t="s">
        <v>62</v>
      </c>
      <c r="B21" s="30">
        <v>174.0</v>
      </c>
      <c r="C21" s="27">
        <v>1.0</v>
      </c>
      <c r="D21" s="30">
        <f t="shared" si="3"/>
        <v>174</v>
      </c>
      <c r="F21" s="8"/>
      <c r="G21" s="47"/>
    </row>
    <row r="22">
      <c r="A22" s="48" t="s">
        <v>64</v>
      </c>
      <c r="B22" s="30">
        <v>70.0</v>
      </c>
      <c r="C22" s="32">
        <v>1.0</v>
      </c>
      <c r="D22" s="30">
        <f t="shared" si="3"/>
        <v>70</v>
      </c>
      <c r="F22" s="8"/>
      <c r="G22" s="47"/>
    </row>
    <row r="23">
      <c r="A23" s="3"/>
      <c r="B23" s="3"/>
      <c r="C23" s="49" t="s">
        <v>66</v>
      </c>
      <c r="D23" s="30">
        <f>SUM(D12:D22)</f>
        <v>53306</v>
      </c>
      <c r="E23" s="40"/>
      <c r="F23" s="49" t="s">
        <v>68</v>
      </c>
      <c r="G23" s="51">
        <f>SUM(G11:G20)</f>
        <v>5356</v>
      </c>
    </row>
    <row r="24">
      <c r="A24" s="52"/>
      <c r="B24" s="53"/>
      <c r="D24" s="54"/>
      <c r="E24" s="55"/>
      <c r="F24" s="56"/>
    </row>
    <row r="25">
      <c r="A25" s="1"/>
      <c r="D25" s="40"/>
      <c r="E25" s="40"/>
      <c r="F25" s="54"/>
    </row>
    <row r="26">
      <c r="A26" s="9" t="s">
        <v>18</v>
      </c>
      <c r="B26" s="11"/>
      <c r="C26" s="13"/>
      <c r="D26" s="57" t="s">
        <v>69</v>
      </c>
      <c r="E26" s="45" t="s">
        <v>70</v>
      </c>
      <c r="F26" s="58" t="s">
        <v>71</v>
      </c>
    </row>
    <row r="27">
      <c r="A27" s="22" t="s">
        <v>39</v>
      </c>
      <c r="B27" s="24" t="s">
        <v>41</v>
      </c>
      <c r="C27" s="22" t="s">
        <v>72</v>
      </c>
      <c r="D27" s="50">
        <v>1.5</v>
      </c>
      <c r="E27" s="45"/>
      <c r="F27" s="25">
        <f>(D23+G23+C32)*D27</f>
        <v>146493</v>
      </c>
    </row>
    <row r="28">
      <c r="A28" s="33">
        <v>5.0</v>
      </c>
      <c r="B28" s="25">
        <v>1.0</v>
      </c>
      <c r="C28" s="34">
        <v>65.0</v>
      </c>
      <c r="D28" s="50"/>
      <c r="E28" s="45"/>
      <c r="F28" s="58" t="s">
        <v>74</v>
      </c>
    </row>
    <row r="29">
      <c r="A29" s="40"/>
      <c r="B29" s="41" t="s">
        <v>54</v>
      </c>
      <c r="C29" s="25">
        <f>65*6</f>
        <v>390</v>
      </c>
      <c r="F29" s="47">
        <f>F27-(D23+G23+C32)</f>
        <v>48831</v>
      </c>
    </row>
    <row r="30">
      <c r="A30" s="45"/>
      <c r="B30" s="33" t="s">
        <v>59</v>
      </c>
      <c r="C30" s="25">
        <f>C29*5</f>
        <v>1950</v>
      </c>
    </row>
    <row r="31">
      <c r="A31" s="45"/>
      <c r="B31" s="33" t="s">
        <v>63</v>
      </c>
      <c r="C31" s="25">
        <f>C30*4</f>
        <v>7800</v>
      </c>
    </row>
    <row r="32">
      <c r="A32" s="45"/>
      <c r="B32" s="50" t="s">
        <v>67</v>
      </c>
      <c r="C32" s="25">
        <f>C31*A28</f>
        <v>39000</v>
      </c>
    </row>
    <row r="33">
      <c r="D33" s="60" t="s">
        <v>78</v>
      </c>
      <c r="E33" s="11"/>
      <c r="F33" s="11"/>
      <c r="G33" s="13"/>
    </row>
    <row r="34">
      <c r="D34" s="61" t="s">
        <v>80</v>
      </c>
      <c r="E34" s="61" t="s">
        <v>82</v>
      </c>
      <c r="F34" s="61" t="s">
        <v>83</v>
      </c>
      <c r="G34" s="61" t="s">
        <v>36</v>
      </c>
      <c r="H34" s="2"/>
    </row>
    <row r="35">
      <c r="D35" s="27">
        <v>65.0</v>
      </c>
      <c r="E35" s="27">
        <v>170.0</v>
      </c>
      <c r="F35" s="30">
        <f>D35*E35*5</f>
        <v>55250</v>
      </c>
      <c r="G35" s="30">
        <f>F35</f>
        <v>55250</v>
      </c>
      <c r="H35" s="2"/>
    </row>
    <row r="36" ht="17.25" customHeight="1">
      <c r="D36" s="62" t="s">
        <v>84</v>
      </c>
      <c r="E36" s="11"/>
      <c r="F36" s="13"/>
      <c r="G36" s="64">
        <f> ((170/6)*100 / 30 /100) * G23</f>
        <v>5058.444444</v>
      </c>
    </row>
    <row r="37" ht="20.25" customHeight="1">
      <c r="A37" s="63" t="s">
        <v>73</v>
      </c>
      <c r="B37" s="3"/>
      <c r="D37" s="62" t="s">
        <v>90</v>
      </c>
      <c r="E37" s="11"/>
      <c r="F37" s="13"/>
      <c r="G37" s="47">
        <f>D23</f>
        <v>53306</v>
      </c>
    </row>
    <row r="38">
      <c r="A38" s="65" t="s">
        <v>75</v>
      </c>
      <c r="B38" s="66">
        <v>170421.6667</v>
      </c>
      <c r="F38" s="67" t="s">
        <v>94</v>
      </c>
      <c r="G38" s="8">
        <f>SUM(G35:G37
) * D27</f>
        <v>170421.6667</v>
      </c>
    </row>
    <row r="39">
      <c r="A39" s="65" t="s">
        <v>77</v>
      </c>
      <c r="B39" s="68" t="s">
        <v>100</v>
      </c>
      <c r="F39" s="67" t="s">
        <v>74</v>
      </c>
      <c r="G39" s="47">
        <f>G38-(G35+G36+G37)</f>
        <v>56807.22222</v>
      </c>
    </row>
    <row r="40">
      <c r="A40" s="69" t="s">
        <v>79</v>
      </c>
      <c r="B40" s="68">
        <v>56807.22</v>
      </c>
    </row>
    <row r="41">
      <c r="A41" s="69" t="s">
        <v>81</v>
      </c>
      <c r="B41" s="51">
        <f>F27</f>
        <v>146493</v>
      </c>
    </row>
    <row r="42">
      <c r="A42" s="69" t="s">
        <v>101</v>
      </c>
      <c r="B42" s="68">
        <v>56807.22</v>
      </c>
    </row>
  </sheetData>
  <mergeCells count="7">
    <mergeCell ref="B11:D11"/>
    <mergeCell ref="B14:D14"/>
    <mergeCell ref="B17:D17"/>
    <mergeCell ref="A26:C26"/>
    <mergeCell ref="D33:G33"/>
    <mergeCell ref="D36:F36"/>
    <mergeCell ref="D37:F37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3.0"/>
    <col customWidth="1" min="2" max="2" width="29.0"/>
  </cols>
  <sheetData>
    <row r="1">
      <c r="A1" s="1" t="s">
        <v>0</v>
      </c>
      <c r="B1" s="1" t="s">
        <v>5</v>
      </c>
      <c r="C1" s="1" t="s">
        <v>6</v>
      </c>
    </row>
    <row r="2">
      <c r="A2" s="2" t="s">
        <v>7</v>
      </c>
      <c r="B2" s="1" t="s">
        <v>8</v>
      </c>
      <c r="C2" s="1" t="s">
        <v>9</v>
      </c>
      <c r="D2" s="1">
        <v>4.0</v>
      </c>
    </row>
    <row r="3">
      <c r="A3" s="2" t="s">
        <v>10</v>
      </c>
      <c r="B3" s="1" t="s">
        <v>11</v>
      </c>
      <c r="C3" s="1" t="s">
        <v>9</v>
      </c>
      <c r="D3" s="1">
        <v>3.0</v>
      </c>
    </row>
    <row r="4">
      <c r="A4" s="2" t="s">
        <v>12</v>
      </c>
      <c r="B4" s="1" t="s">
        <v>13</v>
      </c>
      <c r="C4" s="1" t="s">
        <v>9</v>
      </c>
      <c r="D4" s="1">
        <v>6.0</v>
      </c>
    </row>
    <row r="5">
      <c r="A5" s="2" t="s">
        <v>15</v>
      </c>
      <c r="B5" s="1" t="s">
        <v>8</v>
      </c>
      <c r="C5" s="1" t="s">
        <v>9</v>
      </c>
      <c r="D5" s="1">
        <v>2.0</v>
      </c>
    </row>
    <row r="6">
      <c r="A6" s="2" t="s">
        <v>16</v>
      </c>
      <c r="B6" s="1" t="s">
        <v>11</v>
      </c>
      <c r="C6" s="1" t="s">
        <v>9</v>
      </c>
      <c r="D6" s="7">
        <v>3.0</v>
      </c>
    </row>
    <row r="7">
      <c r="A7" s="1" t="s">
        <v>19</v>
      </c>
      <c r="B7" s="1" t="s">
        <v>20</v>
      </c>
      <c r="C7" s="1" t="s">
        <v>9</v>
      </c>
      <c r="D7" s="1">
        <v>100.0</v>
      </c>
    </row>
    <row r="8">
      <c r="A8" s="1" t="s">
        <v>21</v>
      </c>
      <c r="B8" s="1" t="s">
        <v>11</v>
      </c>
      <c r="C8" s="1"/>
      <c r="D8" s="1">
        <v>3.0</v>
      </c>
    </row>
    <row r="9">
      <c r="A9" s="1" t="s">
        <v>22</v>
      </c>
      <c r="B9" s="1" t="s">
        <v>23</v>
      </c>
      <c r="C9" s="1" t="s">
        <v>9</v>
      </c>
      <c r="D9" s="1">
        <v>7.0</v>
      </c>
    </row>
    <row r="10">
      <c r="A10" s="1" t="s">
        <v>24</v>
      </c>
      <c r="B10" s="1" t="s">
        <v>26</v>
      </c>
      <c r="C10" s="1" t="s">
        <v>9</v>
      </c>
      <c r="D10" s="1">
        <v>12.0</v>
      </c>
    </row>
    <row r="11">
      <c r="A11" s="1" t="s">
        <v>27</v>
      </c>
      <c r="B11" s="1" t="s">
        <v>28</v>
      </c>
      <c r="C11" s="1" t="s">
        <v>9</v>
      </c>
      <c r="D11" s="1">
        <v>12.0</v>
      </c>
    </row>
    <row r="12">
      <c r="A12" s="1" t="s">
        <v>29</v>
      </c>
      <c r="B12" s="1" t="s">
        <v>30</v>
      </c>
      <c r="C12" s="1" t="s">
        <v>9</v>
      </c>
      <c r="D12" s="1">
        <v>6.0</v>
      </c>
    </row>
    <row r="13">
      <c r="A13" s="1" t="s">
        <v>31</v>
      </c>
      <c r="B13" s="1" t="s">
        <v>8</v>
      </c>
      <c r="C13" s="1" t="s">
        <v>9</v>
      </c>
      <c r="D13" s="1">
        <v>4.0</v>
      </c>
    </row>
    <row r="14">
      <c r="D14" s="16">
        <f>SUM(D2:D13)</f>
        <v>162</v>
      </c>
    </row>
  </sheetData>
  <drawing r:id="rId1"/>
</worksheet>
</file>