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eox\SkyDrive\LEOOOOO\8vo semestre\Negocios Electronicos II\Sitio Web\"/>
    </mc:Choice>
  </mc:AlternateContent>
  <bookViews>
    <workbookView xWindow="8370" yWindow="60" windowWidth="19560" windowHeight="9570"/>
  </bookViews>
  <sheets>
    <sheet name="Práctica 3 Plan de Negocios" sheetId="1" r:id="rId1"/>
    <sheet name="Desarrollo" sheetId="2" r:id="rId2"/>
    <sheet name="Arranque" sheetId="3" r:id="rId3"/>
    <sheet name="Funcionamiento" sheetId="4"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4" l="1"/>
  <c r="E8" i="4"/>
  <c r="D8" i="4"/>
  <c r="C8" i="4"/>
  <c r="F2" i="4"/>
  <c r="E2" i="4"/>
  <c r="D2" i="4"/>
  <c r="G35" i="3"/>
  <c r="H35" i="3"/>
  <c r="B8" i="3" l="1"/>
  <c r="F13" i="3" s="1"/>
  <c r="F4" i="3"/>
  <c r="F5" i="3"/>
  <c r="F6" i="3"/>
  <c r="F7" i="3"/>
  <c r="F3" i="3"/>
  <c r="E8" i="3"/>
  <c r="B19" i="3"/>
  <c r="D17" i="2"/>
  <c r="D16" i="2"/>
  <c r="B14" i="3" s="1"/>
  <c r="F13" i="4" s="1"/>
  <c r="F15" i="4" s="1"/>
  <c r="C8" i="3"/>
  <c r="F8" i="3" l="1"/>
  <c r="D4" i="3" l="1"/>
  <c r="D5" i="3"/>
  <c r="D6" i="3"/>
  <c r="D7" i="3"/>
  <c r="D3" i="3"/>
  <c r="D8" i="3" l="1"/>
  <c r="D22" i="2"/>
  <c r="D23" i="2" s="1"/>
  <c r="D5" i="2"/>
  <c r="B20" i="3" s="1"/>
  <c r="D3" i="2"/>
  <c r="D6" i="2" l="1"/>
  <c r="J3" i="3" s="1"/>
  <c r="B18" i="3"/>
  <c r="J2" i="3"/>
  <c r="D13" i="2"/>
  <c r="D14" i="2"/>
  <c r="B13" i="3" s="1"/>
  <c r="D15" i="2"/>
  <c r="D12" i="2"/>
  <c r="F12" i="3" s="1"/>
  <c r="F19" i="3" l="1"/>
  <c r="C9" i="4" s="1"/>
  <c r="C10" i="4" s="1"/>
  <c r="G12" i="3"/>
  <c r="B15" i="3"/>
  <c r="D18" i="2"/>
  <c r="J4" i="3" s="1"/>
  <c r="J6" i="3" s="1"/>
  <c r="L8" i="3" s="1"/>
  <c r="E9" i="4" l="1"/>
  <c r="E10" i="4" s="1"/>
  <c r="F9" i="4"/>
  <c r="F10" i="4" s="1"/>
  <c r="D9" i="4"/>
  <c r="D10" i="4" s="1"/>
  <c r="B21" i="3"/>
  <c r="B22" i="3" s="1"/>
  <c r="B28" i="3" s="1"/>
  <c r="C15" i="4"/>
  <c r="C13" i="4"/>
  <c r="D13" i="4" s="1"/>
  <c r="B25" i="3" l="1"/>
  <c r="B26" i="3"/>
  <c r="C11" i="4"/>
  <c r="B29" i="3"/>
  <c r="E13" i="4"/>
  <c r="E15" i="4" s="1"/>
  <c r="D15" i="4"/>
  <c r="B27" i="3"/>
  <c r="D11" i="4" l="1"/>
  <c r="C12" i="4"/>
  <c r="C14" i="4" s="1"/>
  <c r="C16" i="4" s="1"/>
  <c r="B30" i="3"/>
  <c r="E11" i="4" l="1"/>
  <c r="D12" i="4"/>
  <c r="D14" i="4" s="1"/>
  <c r="D16" i="4" s="1"/>
  <c r="F11" i="4" l="1"/>
  <c r="F12" i="4" s="1"/>
  <c r="F14" i="4" s="1"/>
  <c r="F16" i="4" s="1"/>
  <c r="E12" i="4"/>
  <c r="E14" i="4" s="1"/>
  <c r="E16" i="4" s="1"/>
</calcChain>
</file>

<file path=xl/sharedStrings.xml><?xml version="1.0" encoding="utf-8"?>
<sst xmlns="http://schemas.openxmlformats.org/spreadsheetml/2006/main" count="102" uniqueCount="67">
  <si>
    <t>Descripción</t>
  </si>
  <si>
    <t>Cantidad</t>
  </si>
  <si>
    <t>Costo Unitario</t>
  </si>
  <si>
    <t>Costo Total</t>
  </si>
  <si>
    <t>INSTALACIONES</t>
  </si>
  <si>
    <t>Total</t>
  </si>
  <si>
    <t>EQUIPO DE TRABAJO</t>
  </si>
  <si>
    <t>Telefono/Internet</t>
  </si>
  <si>
    <t>SERVICIOS</t>
  </si>
  <si>
    <t>Anual</t>
  </si>
  <si>
    <t>Mensual</t>
  </si>
  <si>
    <t>$390</t>
  </si>
  <si>
    <t>gabinete</t>
  </si>
  <si>
    <t>computadora</t>
  </si>
  <si>
    <t>impresora</t>
  </si>
  <si>
    <t>*Gastos de instalación</t>
  </si>
  <si>
    <t>*Varia</t>
  </si>
  <si>
    <t>*Energía Electrica</t>
  </si>
  <si>
    <t>*Hosting y Dominio (Página web)</t>
  </si>
  <si>
    <t>*Papeleria</t>
  </si>
  <si>
    <t>Modelo</t>
  </si>
  <si>
    <t>Costo</t>
  </si>
  <si>
    <t>Rebozos 1</t>
  </si>
  <si>
    <t>Rebozos 2</t>
  </si>
  <si>
    <t>Rebozos 3</t>
  </si>
  <si>
    <t>Rebozos 4</t>
  </si>
  <si>
    <t>Rebozos 5</t>
  </si>
  <si>
    <t>DEPRECIACIONES</t>
  </si>
  <si>
    <t>Equipo de computo</t>
  </si>
  <si>
    <t>Equipo de oficina</t>
  </si>
  <si>
    <t>Silla</t>
  </si>
  <si>
    <t>Escritorio</t>
  </si>
  <si>
    <t>COSTOS FIJOS</t>
  </si>
  <si>
    <t>COSTOS INDIRECTOS</t>
  </si>
  <si>
    <t>TOTAL</t>
  </si>
  <si>
    <t>Precio Público c/u</t>
  </si>
  <si>
    <t>depreciaciones</t>
  </si>
  <si>
    <t>PUNTO DE EQUILIBRIO</t>
  </si>
  <si>
    <t>Descipción</t>
  </si>
  <si>
    <t>Costo primo</t>
  </si>
  <si>
    <t xml:space="preserve"> P. P. total</t>
  </si>
  <si>
    <t>PROMEDIO TOTAL</t>
  </si>
  <si>
    <t>costos fijos</t>
  </si>
  <si>
    <t>equipo de trabajo</t>
  </si>
  <si>
    <t>gastos de instalacion</t>
  </si>
  <si>
    <t xml:space="preserve">        INVERCIÓN INICIAL TOTAL</t>
  </si>
  <si>
    <t>año 1</t>
  </si>
  <si>
    <t>año 3</t>
  </si>
  <si>
    <t>ventas en unidades</t>
  </si>
  <si>
    <t>ventas en pesos</t>
  </si>
  <si>
    <t>menos costos variables</t>
  </si>
  <si>
    <t>margen de contribución</t>
  </si>
  <si>
    <t>menos costos fijos</t>
  </si>
  <si>
    <t>utilidad</t>
  </si>
  <si>
    <t>menos depreciación</t>
  </si>
  <si>
    <t>ganancia antes del ISR</t>
  </si>
  <si>
    <t>mas depreciación</t>
  </si>
  <si>
    <t xml:space="preserve">        flujo en efectivo </t>
  </si>
  <si>
    <t>año 0</t>
  </si>
  <si>
    <t>ALMACÉN A UN AÑO</t>
  </si>
  <si>
    <t>Papelería (210 rebozos)</t>
  </si>
  <si>
    <t xml:space="preserve">almacen </t>
  </si>
  <si>
    <t>año 5</t>
  </si>
  <si>
    <t>utilidad neta*</t>
  </si>
  <si>
    <t xml:space="preserve">* el flujo de efectivo es estimado con precio de menoreo, </t>
  </si>
  <si>
    <t xml:space="preserve">para ventas de mayoreo se le aplica un 15% a la venta a </t>
  </si>
  <si>
    <t>partir de 12 piezas, 50 o mas se le paga el flete.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</si>
</sst>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0;[Red]\-&quot;$&quot;#,##0"/>
    <numFmt numFmtId="165" formatCode="_-&quot;$&quot;* #,##0.00_-;\-&quot;$&quot;* #,##0.00_-;_-&quot;$&quot;* &quot;-&quot;??_-;_-@_-"/>
    <numFmt numFmtId="166" formatCode="_-* #,##0.00_-;\-* #,##0.00_-;_-* &quot;-&quot;??_-;_-@_-"/>
    <numFmt numFmtId="167" formatCode="[$$-80A]#,##0.00"/>
    <numFmt numFmtId="168" formatCode="[$$-80A]#,##0;[Red]\-[$$-80A]#,##0"/>
    <numFmt numFmtId="169" formatCode="#,##0.00\ _€"/>
    <numFmt numFmtId="170" formatCode="_-[$$-80A]* #,##0.00_-;\-[$$-80A]* #,##0.00_-;_-[$$-80A]* &quot;-&quot;??_-;_-@_-"/>
  </numFmts>
  <fonts count="12" x14ac:knownFonts="1">
    <font>
      <sz val="11"/>
      <color theme="1"/>
      <name val="Calibri"/>
      <family val="2"/>
      <scheme val="minor"/>
    </font>
    <font>
      <b/>
      <i/>
      <u/>
      <sz val="11"/>
      <color theme="1"/>
      <name val="Calibri"/>
      <family val="2"/>
      <scheme val="minor"/>
    </font>
    <font>
      <sz val="10"/>
      <color theme="1"/>
      <name val="Arial"/>
      <family val="2"/>
    </font>
    <font>
      <sz val="11"/>
      <color theme="1"/>
      <name val="Calibri"/>
      <family val="2"/>
      <scheme val="minor"/>
    </font>
    <font>
      <b/>
      <sz val="11"/>
      <color rgb="FFFA7D00"/>
      <name val="Calibri"/>
      <family val="2"/>
      <scheme val="minor"/>
    </font>
    <font>
      <sz val="11"/>
      <color rgb="FFFA7D00"/>
      <name val="Calibri"/>
      <family val="2"/>
      <scheme val="minor"/>
    </font>
    <font>
      <sz val="11"/>
      <color theme="0"/>
      <name val="Calibri"/>
      <family val="2"/>
      <scheme val="minor"/>
    </font>
    <font>
      <b/>
      <sz val="11"/>
      <name val="Calibri"/>
      <family val="2"/>
      <scheme val="minor"/>
    </font>
    <font>
      <b/>
      <sz val="16"/>
      <name val="Calibri"/>
      <family val="2"/>
      <scheme val="minor"/>
    </font>
    <font>
      <sz val="11"/>
      <name val="Calibri"/>
      <family val="2"/>
      <scheme val="minor"/>
    </font>
    <font>
      <b/>
      <sz val="14"/>
      <name val="Calibri"/>
      <family val="2"/>
      <scheme val="minor"/>
    </font>
    <font>
      <u/>
      <sz val="11"/>
      <name val="Calibri"/>
      <family val="2"/>
      <scheme val="minor"/>
    </font>
  </fonts>
  <fills count="10">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F2F2F2"/>
      </patternFill>
    </fill>
    <fill>
      <patternFill patternType="solid">
        <fgColor theme="4"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indexed="64"/>
      </top>
      <bottom/>
      <diagonal/>
    </border>
    <border>
      <left/>
      <right style="thin">
        <color indexed="64"/>
      </right>
      <top/>
      <bottom style="thin">
        <color indexed="64"/>
      </bottom>
      <diagonal/>
    </border>
  </borders>
  <cellStyleXfs count="4">
    <xf numFmtId="0" fontId="0" fillId="0" borderId="0"/>
    <xf numFmtId="166" fontId="3" fillId="0" borderId="0" applyFont="0" applyFill="0" applyBorder="0" applyAlignment="0" applyProtection="0"/>
    <xf numFmtId="0" fontId="4" fillId="8" borderId="5" applyNumberFormat="0" applyAlignment="0" applyProtection="0"/>
    <xf numFmtId="0" fontId="5" fillId="0" borderId="6" applyNumberFormat="0" applyFill="0" applyAlignment="0" applyProtection="0"/>
  </cellStyleXfs>
  <cellXfs count="71">
    <xf numFmtId="0" fontId="0" fillId="0" borderId="0" xfId="0"/>
    <xf numFmtId="0" fontId="2" fillId="0" borderId="1" xfId="0" applyFont="1" applyFill="1" applyBorder="1" applyAlignment="1">
      <alignment horizontal="center" wrapText="1"/>
    </xf>
    <xf numFmtId="0" fontId="0" fillId="0" borderId="1" xfId="0" applyFill="1" applyBorder="1" applyAlignment="1">
      <alignment horizontal="center"/>
    </xf>
    <xf numFmtId="164" fontId="0" fillId="0" borderId="1" xfId="0" applyNumberFormat="1" applyFill="1" applyBorder="1" applyAlignment="1">
      <alignment horizontal="center"/>
    </xf>
    <xf numFmtId="0" fontId="0" fillId="0" borderId="0" xfId="0" applyFill="1" applyBorder="1" applyAlignment="1">
      <alignment horizontal="center"/>
    </xf>
    <xf numFmtId="164" fontId="0" fillId="0" borderId="0" xfId="0" applyNumberFormat="1" applyFill="1" applyBorder="1"/>
    <xf numFmtId="0" fontId="0" fillId="0" borderId="1" xfId="0" applyFill="1" applyBorder="1" applyAlignment="1">
      <alignment horizontal="center"/>
    </xf>
    <xf numFmtId="0" fontId="0" fillId="0" borderId="1" xfId="0" applyFill="1" applyBorder="1"/>
    <xf numFmtId="164" fontId="0" fillId="4" borderId="1" xfId="0" applyNumberFormat="1" applyFill="1" applyBorder="1"/>
    <xf numFmtId="0" fontId="0" fillId="0" borderId="1" xfId="0" applyBorder="1"/>
    <xf numFmtId="0" fontId="1" fillId="2" borderId="2" xfId="0" applyFont="1" applyFill="1" applyBorder="1" applyAlignment="1">
      <alignment horizontal="center"/>
    </xf>
    <xf numFmtId="0" fontId="1" fillId="2" borderId="4" xfId="0" applyFont="1" applyFill="1" applyBorder="1" applyAlignment="1">
      <alignment horizontal="center"/>
    </xf>
    <xf numFmtId="0" fontId="0" fillId="5" borderId="0" xfId="0" applyFill="1"/>
    <xf numFmtId="0" fontId="0" fillId="0" borderId="0" xfId="0" applyFill="1" applyBorder="1"/>
    <xf numFmtId="0" fontId="2" fillId="0" borderId="0" xfId="0" applyFont="1" applyFill="1" applyBorder="1" applyAlignment="1">
      <alignment horizontal="center" wrapText="1"/>
    </xf>
    <xf numFmtId="164" fontId="0" fillId="0" borderId="0" xfId="0" applyNumberFormat="1" applyFill="1" applyBorder="1" applyAlignment="1">
      <alignment horizontal="center"/>
    </xf>
    <xf numFmtId="0" fontId="0" fillId="0" borderId="0" xfId="0" applyBorder="1"/>
    <xf numFmtId="0" fontId="0" fillId="2" borderId="1" xfId="0" applyFill="1" applyBorder="1"/>
    <xf numFmtId="0" fontId="0" fillId="3" borderId="1" xfId="0" applyFill="1" applyBorder="1"/>
    <xf numFmtId="0" fontId="0" fillId="4" borderId="1" xfId="0" applyFill="1" applyBorder="1"/>
    <xf numFmtId="0" fontId="0" fillId="3" borderId="2" xfId="0" applyFill="1" applyBorder="1"/>
    <xf numFmtId="0" fontId="0" fillId="6" borderId="1" xfId="0" applyFill="1" applyBorder="1"/>
    <xf numFmtId="0" fontId="0" fillId="7" borderId="1" xfId="0" applyFill="1" applyBorder="1"/>
    <xf numFmtId="167" fontId="0" fillId="0" borderId="1" xfId="0" applyNumberFormat="1" applyBorder="1"/>
    <xf numFmtId="167" fontId="0" fillId="4" borderId="1" xfId="0" applyNumberFormat="1" applyFill="1" applyBorder="1"/>
    <xf numFmtId="167" fontId="0" fillId="0" borderId="1" xfId="0" applyNumberFormat="1" applyFill="1" applyBorder="1"/>
    <xf numFmtId="167" fontId="0" fillId="0" borderId="0" xfId="0" applyNumberFormat="1"/>
    <xf numFmtId="168" fontId="0" fillId="0" borderId="1" xfId="0" applyNumberFormat="1" applyFill="1" applyBorder="1" applyAlignment="1">
      <alignment horizontal="center"/>
    </xf>
    <xf numFmtId="168" fontId="0" fillId="4" borderId="1" xfId="0" applyNumberFormat="1" applyFill="1" applyBorder="1"/>
    <xf numFmtId="0" fontId="0" fillId="0" borderId="1" xfId="0" applyFont="1" applyFill="1" applyBorder="1" applyAlignment="1">
      <alignment horizontal="center"/>
    </xf>
    <xf numFmtId="169" fontId="0" fillId="0" borderId="1" xfId="0" applyNumberFormat="1" applyBorder="1"/>
    <xf numFmtId="0" fontId="1" fillId="2" borderId="1" xfId="0" applyFont="1" applyFill="1" applyBorder="1"/>
    <xf numFmtId="0" fontId="0" fillId="0" borderId="1" xfId="0" applyBorder="1" applyAlignment="1">
      <alignment horizontal="left" indent="1"/>
    </xf>
    <xf numFmtId="0" fontId="0" fillId="3" borderId="1" xfId="0" applyFill="1" applyBorder="1" applyAlignment="1">
      <alignment horizontal="left" indent="1"/>
    </xf>
    <xf numFmtId="167" fontId="0" fillId="0" borderId="0" xfId="0" applyNumberFormat="1" applyFont="1" applyFill="1" applyBorder="1"/>
    <xf numFmtId="0" fontId="0" fillId="0" borderId="0" xfId="0" applyFont="1" applyFill="1" applyBorder="1"/>
    <xf numFmtId="0" fontId="0" fillId="0" borderId="7" xfId="0" applyFill="1" applyBorder="1"/>
    <xf numFmtId="0" fontId="1" fillId="2" borderId="1" xfId="0" applyFont="1" applyFill="1" applyBorder="1" applyAlignment="1">
      <alignment horizontal="left"/>
    </xf>
    <xf numFmtId="170" fontId="0" fillId="0" borderId="1" xfId="0" applyNumberFormat="1" applyBorder="1"/>
    <xf numFmtId="0" fontId="8" fillId="2" borderId="1" xfId="0" applyFont="1" applyFill="1" applyBorder="1"/>
    <xf numFmtId="0" fontId="10" fillId="2" borderId="1" xfId="0" applyFont="1" applyFill="1" applyBorder="1" applyAlignment="1">
      <alignment horizontal="center" vertical="center"/>
    </xf>
    <xf numFmtId="0" fontId="9" fillId="4" borderId="1" xfId="3" applyFont="1" applyFill="1" applyBorder="1"/>
    <xf numFmtId="166" fontId="7" fillId="0" borderId="1" xfId="1" applyNumberFormat="1" applyFont="1" applyFill="1" applyBorder="1"/>
    <xf numFmtId="165" fontId="7" fillId="0" borderId="1" xfId="2" applyNumberFormat="1" applyFont="1" applyFill="1" applyBorder="1"/>
    <xf numFmtId="0" fontId="9" fillId="4" borderId="2" xfId="3" applyFont="1" applyFill="1" applyBorder="1"/>
    <xf numFmtId="0" fontId="9" fillId="4" borderId="3" xfId="3" applyFont="1" applyFill="1" applyBorder="1"/>
    <xf numFmtId="0" fontId="9" fillId="2" borderId="2" xfId="0" applyFont="1" applyFill="1" applyBorder="1"/>
    <xf numFmtId="0" fontId="11" fillId="4" borderId="1" xfId="3" applyFont="1" applyFill="1" applyBorder="1"/>
    <xf numFmtId="165" fontId="7" fillId="0" borderId="0" xfId="2" applyNumberFormat="1" applyFont="1" applyFill="1" applyBorder="1"/>
    <xf numFmtId="167" fontId="7" fillId="0" borderId="1" xfId="2" applyNumberFormat="1" applyFont="1" applyFill="1" applyBorder="1"/>
    <xf numFmtId="0" fontId="0" fillId="9" borderId="4" xfId="0" applyFill="1" applyBorder="1" applyAlignment="1">
      <alignment vertical="center"/>
    </xf>
    <xf numFmtId="0" fontId="0" fillId="9" borderId="2" xfId="0" applyFill="1" applyBorder="1" applyAlignment="1">
      <alignment horizontal="left" vertical="center" indent="4"/>
    </xf>
    <xf numFmtId="167" fontId="6" fillId="0" borderId="0" xfId="0" applyNumberFormat="1" applyFont="1" applyBorder="1"/>
    <xf numFmtId="0" fontId="6" fillId="0" borderId="0" xfId="0" applyFont="1" applyBorder="1"/>
    <xf numFmtId="0" fontId="9" fillId="5" borderId="0" xfId="3" applyFont="1" applyFill="1" applyBorder="1"/>
    <xf numFmtId="0" fontId="2" fillId="5" borderId="0" xfId="0" applyFont="1" applyFill="1" applyBorder="1" applyAlignment="1">
      <alignment horizontal="center" wrapText="1"/>
    </xf>
    <xf numFmtId="167" fontId="0" fillId="5" borderId="0" xfId="0" applyNumberFormat="1" applyFont="1" applyFill="1" applyBorder="1"/>
    <xf numFmtId="0" fontId="0" fillId="5" borderId="0" xfId="0" applyFont="1" applyFill="1" applyBorder="1"/>
    <xf numFmtId="0" fontId="0" fillId="2" borderId="3" xfId="0" applyFill="1" applyBorder="1"/>
    <xf numFmtId="0" fontId="0" fillId="2" borderId="8" xfId="0" applyFill="1" applyBorder="1"/>
    <xf numFmtId="0" fontId="0" fillId="6" borderId="1" xfId="0"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1" xfId="0" applyFont="1" applyFill="1" applyBorder="1" applyAlignment="1">
      <alignment horizontal="center"/>
    </xf>
    <xf numFmtId="0" fontId="0" fillId="2" borderId="1" xfId="0" applyFill="1" applyBorder="1" applyAlignment="1">
      <alignment horizontal="center"/>
    </xf>
    <xf numFmtId="0" fontId="1" fillId="0" borderId="0" xfId="0" applyFont="1" applyFill="1" applyBorder="1" applyAlignment="1">
      <alignment horizontal="center"/>
    </xf>
    <xf numFmtId="0" fontId="0" fillId="0" borderId="0" xfId="0" applyFill="1" applyBorder="1" applyAlignment="1">
      <alignment horizontal="center"/>
    </xf>
  </cellXfs>
  <cellStyles count="4">
    <cellStyle name="Cálculo" xfId="2" builtinId="22"/>
    <cellStyle name="Celda vinculada" xfId="3" builtinId="24"/>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19048</xdr:colOff>
      <xdr:row>0</xdr:row>
      <xdr:rowOff>38098</xdr:rowOff>
    </xdr:from>
    <xdr:ext cx="6496051" cy="5657851"/>
    <xdr:sp macro="" textlink="">
      <xdr:nvSpPr>
        <xdr:cNvPr id="2" name="CuadroTexto 1"/>
        <xdr:cNvSpPr txBox="1"/>
      </xdr:nvSpPr>
      <xdr:spPr>
        <a:xfrm>
          <a:off x="19048" y="38098"/>
          <a:ext cx="6496051" cy="56578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1100" b="1" i="0">
              <a:solidFill>
                <a:schemeClr val="tx1"/>
              </a:solidFill>
              <a:effectLst/>
              <a:latin typeface="+mn-lt"/>
              <a:ea typeface="+mn-ea"/>
              <a:cs typeface="+mn-cs"/>
            </a:rPr>
            <a:t>Práctica 3: Plan de Negocios (Startup)</a:t>
          </a:r>
        </a:p>
        <a:p>
          <a:r>
            <a:rPr lang="es-ES"/>
            <a:t/>
          </a:r>
          <a:br>
            <a:rPr lang="es-ES"/>
          </a:br>
          <a:r>
            <a:rPr lang="es-ES" sz="1100" b="1" i="0">
              <a:solidFill>
                <a:schemeClr val="tx1"/>
              </a:solidFill>
              <a:effectLst/>
              <a:latin typeface="+mn-lt"/>
              <a:ea typeface="+mn-ea"/>
              <a:cs typeface="+mn-cs"/>
            </a:rPr>
            <a:t>Objetivo:</a:t>
          </a:r>
          <a:r>
            <a:rPr lang="es-ES" sz="1100" b="0" i="0">
              <a:solidFill>
                <a:schemeClr val="tx1"/>
              </a:solidFill>
              <a:effectLst/>
              <a:latin typeface="+mn-lt"/>
              <a:ea typeface="+mn-ea"/>
              <a:cs typeface="+mn-cs"/>
            </a:rPr>
            <a:t> Crear un plan de negocios para iniciar una empresa</a:t>
          </a:r>
          <a:r>
            <a:rPr lang="es-ES"/>
            <a:t/>
          </a:r>
          <a:br>
            <a:rPr lang="es-ES"/>
          </a:br>
          <a:r>
            <a:rPr lang="es-ES"/>
            <a:t/>
          </a:r>
          <a:br>
            <a:rPr lang="es-ES"/>
          </a:br>
          <a:r>
            <a:rPr lang="es-ES" sz="1100" b="1" i="0">
              <a:solidFill>
                <a:schemeClr val="tx1"/>
              </a:solidFill>
              <a:effectLst/>
              <a:latin typeface="+mn-lt"/>
              <a:ea typeface="+mn-ea"/>
              <a:cs typeface="+mn-cs"/>
            </a:rPr>
            <a:t>Desarrollo:</a:t>
          </a:r>
          <a:r>
            <a:rPr lang="es-ES"/>
            <a:t/>
          </a:r>
          <a:br>
            <a:rPr lang="es-ES"/>
          </a:br>
          <a:r>
            <a:rPr lang="es-ES" sz="1100" b="0" i="0">
              <a:solidFill>
                <a:schemeClr val="tx1"/>
              </a:solidFill>
              <a:effectLst/>
              <a:latin typeface="+mn-lt"/>
              <a:ea typeface="+mn-ea"/>
              <a:cs typeface="+mn-cs"/>
            </a:rPr>
            <a:t>Hacer un plan de negocios que contemple los siguientes puntos: (por cada punto desglosar todos los costos asociados y capturarlos en una hoja de cálculo)</a:t>
          </a:r>
        </a:p>
        <a:p>
          <a:pPr lvl="1"/>
          <a:r>
            <a:rPr lang="es-ES" sz="1100" b="0" i="0">
              <a:solidFill>
                <a:schemeClr val="tx1"/>
              </a:solidFill>
              <a:effectLst/>
              <a:latin typeface="+mn-lt"/>
              <a:ea typeface="+mn-ea"/>
              <a:cs typeface="+mn-cs"/>
            </a:rPr>
            <a:t>DESARROLLO: Instalaciones, Equipo (hardware y software), equipo de trabajo, construcción del sitio.</a:t>
          </a:r>
        </a:p>
        <a:p>
          <a:pPr lvl="1"/>
          <a:r>
            <a:rPr lang="es-ES" sz="1100" b="0" i="0">
              <a:solidFill>
                <a:schemeClr val="tx1"/>
              </a:solidFill>
              <a:effectLst/>
              <a:latin typeface="+mn-lt"/>
              <a:ea typeface="+mn-ea"/>
              <a:cs typeface="+mn-cs"/>
            </a:rPr>
            <a:t>ARRANQUE: Gastos de operación y ventas esperadas hasta el punto de lograr reunir el dinero de la inversión.</a:t>
          </a:r>
        </a:p>
        <a:p>
          <a:pPr lvl="1"/>
          <a:r>
            <a:rPr lang="es-ES" sz="1100" b="0" i="0">
              <a:solidFill>
                <a:schemeClr val="tx1"/>
              </a:solidFill>
              <a:effectLst/>
              <a:latin typeface="+mn-lt"/>
              <a:ea typeface="+mn-ea"/>
              <a:cs typeface="+mn-cs"/>
            </a:rPr>
            <a:t>FUNCIONAMIENTO: Gastos de operación y ventas esperadas desde el punto de retorno de la inversión hasta un umbral en el futuro (1, 3 y 5 años).</a:t>
          </a:r>
        </a:p>
        <a:p>
          <a:pPr lvl="1"/>
          <a:endParaRPr lang="es-ES" sz="1100" b="0" i="0">
            <a:solidFill>
              <a:schemeClr val="tx1"/>
            </a:solidFill>
            <a:effectLst/>
            <a:latin typeface="+mn-lt"/>
            <a:ea typeface="+mn-ea"/>
            <a:cs typeface="+mn-cs"/>
          </a:endParaRPr>
        </a:p>
        <a:p>
          <a:r>
            <a:rPr lang="es-ES" sz="1100" b="0" i="0">
              <a:solidFill>
                <a:schemeClr val="tx1"/>
              </a:solidFill>
              <a:effectLst/>
              <a:latin typeface="+mn-lt"/>
              <a:ea typeface="+mn-ea"/>
              <a:cs typeface="+mn-cs"/>
            </a:rPr>
            <a:t>Subir a su página personal los siguientes puntos:</a:t>
          </a:r>
        </a:p>
        <a:p>
          <a:r>
            <a:rPr lang="es-ES" sz="1100" b="0" i="0">
              <a:solidFill>
                <a:schemeClr val="tx1"/>
              </a:solidFill>
              <a:effectLst/>
              <a:latin typeface="+mn-lt"/>
              <a:ea typeface="+mn-ea"/>
              <a:cs typeface="+mn-cs"/>
            </a:rPr>
            <a:t>1.- ¿Por qué quieres hacer este proyecto?</a:t>
          </a:r>
        </a:p>
        <a:p>
          <a:r>
            <a:rPr lang="es-ES" sz="1100" b="1" i="0">
              <a:solidFill>
                <a:schemeClr val="tx1"/>
              </a:solidFill>
              <a:effectLst/>
              <a:latin typeface="+mn-lt"/>
              <a:ea typeface="+mn-ea"/>
              <a:cs typeface="+mn-cs"/>
            </a:rPr>
            <a:t>Quiero realizar este proyecto ya que me interesa dar a conocer los rebozos como artesanía mexicana que con el paso del tiempo ha sido olvidada, para que las nuevas generaciones puedan adquirir un producto de calidad que al mismo tiempo es conciderado una prenda de lujo.</a:t>
          </a:r>
        </a:p>
        <a:p>
          <a:r>
            <a:rPr lang="es-ES" sz="1100" b="0" i="0">
              <a:solidFill>
                <a:schemeClr val="tx1"/>
              </a:solidFill>
              <a:effectLst/>
              <a:latin typeface="+mn-lt"/>
              <a:ea typeface="+mn-ea"/>
              <a:cs typeface="+mn-cs"/>
            </a:rPr>
            <a:t> </a:t>
          </a:r>
        </a:p>
        <a:p>
          <a:r>
            <a:rPr lang="es-ES" sz="1100" b="0" i="0">
              <a:solidFill>
                <a:schemeClr val="tx1"/>
              </a:solidFill>
              <a:effectLst/>
              <a:latin typeface="+mn-lt"/>
              <a:ea typeface="+mn-ea"/>
              <a:cs typeface="+mn-cs"/>
            </a:rPr>
            <a:t>2.- ¿Cuánto dinero necesitas?</a:t>
          </a:r>
        </a:p>
        <a:p>
          <a:r>
            <a:rPr lang="es-ES" sz="1100" b="1" i="0">
              <a:solidFill>
                <a:schemeClr val="tx1"/>
              </a:solidFill>
              <a:effectLst/>
              <a:latin typeface="+mn-lt"/>
              <a:ea typeface="+mn-ea"/>
              <a:cs typeface="+mn-cs"/>
            </a:rPr>
            <a:t>Para realizar este proyecto necesito una cantidad de $56,404.00 la cual incluye un almacén para la venta de 1 año</a:t>
          </a:r>
          <a:r>
            <a:rPr lang="es-ES" sz="1100" b="0" i="0">
              <a:solidFill>
                <a:schemeClr val="tx1"/>
              </a:solidFill>
              <a:effectLst/>
              <a:latin typeface="+mn-lt"/>
              <a:ea typeface="+mn-ea"/>
              <a:cs typeface="+mn-cs"/>
            </a:rPr>
            <a:t>.</a:t>
          </a:r>
        </a:p>
        <a:p>
          <a:r>
            <a:rPr lang="es-ES" sz="1100" b="0" i="0">
              <a:solidFill>
                <a:schemeClr val="tx1"/>
              </a:solidFill>
              <a:effectLst/>
              <a:latin typeface="+mn-lt"/>
              <a:ea typeface="+mn-ea"/>
              <a:cs typeface="+mn-cs"/>
            </a:rPr>
            <a:t> </a:t>
          </a:r>
        </a:p>
        <a:p>
          <a:r>
            <a:rPr lang="es-ES" sz="1100" b="0" i="0">
              <a:solidFill>
                <a:schemeClr val="tx1"/>
              </a:solidFill>
              <a:effectLst/>
              <a:latin typeface="+mn-lt"/>
              <a:ea typeface="+mn-ea"/>
              <a:cs typeface="+mn-cs"/>
            </a:rPr>
            <a:t>3.- ¿En cuánto tiempo recupero mi inversión?</a:t>
          </a:r>
        </a:p>
        <a:p>
          <a:r>
            <a:rPr lang="es-ES" sz="1100" b="1" i="0">
              <a:solidFill>
                <a:schemeClr val="tx1"/>
              </a:solidFill>
              <a:effectLst/>
              <a:latin typeface="+mn-lt"/>
              <a:ea typeface="+mn-ea"/>
              <a:cs typeface="+mn-cs"/>
            </a:rPr>
            <a:t>De acuerdo a los cálculos realizados, mi inversión la recupero en el primer año de operación</a:t>
          </a:r>
          <a:r>
            <a:rPr lang="es-ES" sz="1100" b="0" i="0">
              <a:solidFill>
                <a:schemeClr val="tx1"/>
              </a:solidFill>
              <a:effectLst/>
              <a:latin typeface="+mn-lt"/>
              <a:ea typeface="+mn-ea"/>
              <a:cs typeface="+mn-cs"/>
            </a:rPr>
            <a:t>.</a:t>
          </a:r>
        </a:p>
        <a:p>
          <a:r>
            <a:rPr lang="es-ES" sz="1100" b="0" i="0">
              <a:solidFill>
                <a:schemeClr val="tx1"/>
              </a:solidFill>
              <a:effectLst/>
              <a:latin typeface="+mn-lt"/>
              <a:ea typeface="+mn-ea"/>
              <a:cs typeface="+mn-cs"/>
            </a:rPr>
            <a:t> </a:t>
          </a:r>
        </a:p>
        <a:p>
          <a:r>
            <a:rPr lang="es-ES" sz="1100" b="0" i="0">
              <a:solidFill>
                <a:schemeClr val="tx1"/>
              </a:solidFill>
              <a:effectLst/>
              <a:latin typeface="+mn-lt"/>
              <a:ea typeface="+mn-ea"/>
              <a:cs typeface="+mn-cs"/>
            </a:rPr>
            <a:t>4.-¿Cuánto será mi ganancia?</a:t>
          </a:r>
        </a:p>
        <a:p>
          <a:r>
            <a:rPr lang="es-ES" sz="1100" b="1" i="0">
              <a:solidFill>
                <a:schemeClr val="tx1"/>
              </a:solidFill>
              <a:effectLst/>
              <a:latin typeface="+mn-lt"/>
              <a:ea typeface="+mn-ea"/>
              <a:cs typeface="+mn-cs"/>
            </a:rPr>
            <a:t>Mi inversión la recupero en el primer año de operación teneniedo una ganancia extra de $29,611.00</a:t>
          </a:r>
          <a:r>
            <a:rPr lang="es-ES" sz="1100" b="0" i="0">
              <a:solidFill>
                <a:schemeClr val="tx1"/>
              </a:solidFill>
              <a:effectLst/>
              <a:latin typeface="+mn-lt"/>
              <a:ea typeface="+mn-ea"/>
              <a:cs typeface="+mn-cs"/>
            </a:rPr>
            <a:t>.</a:t>
          </a:r>
        </a:p>
        <a:p>
          <a:endParaRPr lang="es-ES" sz="1100"/>
        </a:p>
        <a:p>
          <a:r>
            <a:rPr lang="es-ES" sz="1100" b="0" i="0">
              <a:solidFill>
                <a:schemeClr val="tx1"/>
              </a:solidFill>
              <a:effectLst/>
              <a:latin typeface="+mn-lt"/>
              <a:ea typeface="+mn-ea"/>
              <a:cs typeface="+mn-cs"/>
            </a:rPr>
            <a:t>5.- </a:t>
          </a:r>
          <a:r>
            <a:rPr lang="es-ES" sz="1100" b="0" i="0">
              <a:solidFill>
                <a:sysClr val="windowText" lastClr="000000"/>
              </a:solidFill>
              <a:effectLst/>
              <a:latin typeface="+mn-lt"/>
              <a:ea typeface="+mn-ea"/>
              <a:cs typeface="+mn-cs"/>
            </a:rPr>
            <a:t>Plan</a:t>
          </a:r>
          <a:r>
            <a:rPr lang="es-ES" sz="1100" b="0" i="0" baseline="0">
              <a:solidFill>
                <a:sysClr val="windowText" lastClr="000000"/>
              </a:solidFill>
              <a:effectLst/>
              <a:latin typeface="+mn-lt"/>
              <a:ea typeface="+mn-ea"/>
              <a:cs typeface="+mn-cs"/>
            </a:rPr>
            <a:t> de Negocios →</a:t>
          </a:r>
          <a:endParaRPr lang="es-ES"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2"/>
  <sheetViews>
    <sheetView tabSelected="1" topLeftCell="A8" workbookViewId="0">
      <selection activeCell="K12" sqref="K12"/>
    </sheetView>
  </sheetViews>
  <sheetFormatPr baseColWidth="10" defaultRowHeight="15" x14ac:dyDescent="0.25"/>
  <sheetData>
    <row r="12" spans="12:12" x14ac:dyDescent="0.25">
      <c r="L12" s="25"/>
    </row>
  </sheetData>
  <pageMargins left="0.7" right="0.7" top="0.75" bottom="0.75" header="0.3" footer="0.3"/>
  <pageSetup paperSize="9" orientation="portrait" horizontalDpi="4294967292"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opLeftCell="A4" workbookViewId="0">
      <selection activeCell="D6" sqref="D6"/>
    </sheetView>
  </sheetViews>
  <sheetFormatPr baseColWidth="10" defaultRowHeight="15" x14ac:dyDescent="0.25"/>
  <cols>
    <col min="1" max="1" width="17.28515625" customWidth="1"/>
    <col min="3" max="3" width="13.7109375" customWidth="1"/>
    <col min="8" max="8" width="13.7109375" customWidth="1"/>
  </cols>
  <sheetData>
    <row r="1" spans="1:9" x14ac:dyDescent="0.25">
      <c r="A1" s="67" t="s">
        <v>8</v>
      </c>
      <c r="B1" s="68"/>
      <c r="C1" s="68"/>
      <c r="D1" s="68"/>
      <c r="F1" s="69"/>
      <c r="G1" s="70"/>
      <c r="H1" s="70"/>
      <c r="I1" s="70"/>
    </row>
    <row r="2" spans="1:9" x14ac:dyDescent="0.25">
      <c r="A2" s="21" t="s">
        <v>0</v>
      </c>
      <c r="B2" s="21" t="s">
        <v>1</v>
      </c>
      <c r="C2" s="21" t="s">
        <v>2</v>
      </c>
      <c r="D2" s="21" t="s">
        <v>3</v>
      </c>
      <c r="F2" s="13"/>
      <c r="G2" s="13"/>
      <c r="H2" s="13"/>
      <c r="I2" s="13"/>
    </row>
    <row r="3" spans="1:9" x14ac:dyDescent="0.25">
      <c r="A3" s="1" t="s">
        <v>17</v>
      </c>
      <c r="B3" s="7"/>
      <c r="C3" s="3">
        <v>50</v>
      </c>
      <c r="D3" s="3">
        <f>C3</f>
        <v>50</v>
      </c>
      <c r="F3" s="14"/>
      <c r="G3" s="4"/>
      <c r="H3" s="15"/>
      <c r="I3" s="15"/>
    </row>
    <row r="4" spans="1:9" ht="26.25" x14ac:dyDescent="0.25">
      <c r="A4" s="1" t="s">
        <v>18</v>
      </c>
      <c r="B4" s="6" t="s">
        <v>9</v>
      </c>
      <c r="C4" s="3" t="s">
        <v>11</v>
      </c>
      <c r="D4" s="3">
        <v>390</v>
      </c>
      <c r="F4" s="14"/>
      <c r="G4" s="4"/>
      <c r="H4" s="15"/>
      <c r="I4" s="15"/>
    </row>
    <row r="5" spans="1:9" x14ac:dyDescent="0.25">
      <c r="A5" s="9" t="s">
        <v>7</v>
      </c>
      <c r="B5" s="6" t="s">
        <v>10</v>
      </c>
      <c r="C5" s="3">
        <v>389</v>
      </c>
      <c r="D5" s="3">
        <f>C5</f>
        <v>389</v>
      </c>
      <c r="F5" s="14"/>
      <c r="G5" s="4"/>
      <c r="H5" s="15"/>
      <c r="I5" s="15"/>
    </row>
    <row r="6" spans="1:9" x14ac:dyDescent="0.25">
      <c r="A6" s="61" t="s">
        <v>5</v>
      </c>
      <c r="B6" s="62"/>
      <c r="C6" s="63"/>
      <c r="D6" s="8">
        <f>D3+D4+D5</f>
        <v>829</v>
      </c>
      <c r="F6" s="70"/>
      <c r="G6" s="70"/>
      <c r="H6" s="70"/>
      <c r="I6" s="5"/>
    </row>
    <row r="7" spans="1:9" x14ac:dyDescent="0.25">
      <c r="A7" s="4"/>
      <c r="B7" s="4"/>
      <c r="C7" s="4"/>
      <c r="D7" s="5"/>
    </row>
    <row r="10" spans="1:9" x14ac:dyDescent="0.25">
      <c r="A10" s="64" t="s">
        <v>6</v>
      </c>
      <c r="B10" s="65"/>
      <c r="C10" s="65"/>
      <c r="D10" s="66"/>
      <c r="F10" s="69"/>
      <c r="G10" s="70"/>
      <c r="H10" s="70"/>
      <c r="I10" s="70"/>
    </row>
    <row r="11" spans="1:9" x14ac:dyDescent="0.25">
      <c r="A11" s="21" t="s">
        <v>0</v>
      </c>
      <c r="B11" s="21" t="s">
        <v>1</v>
      </c>
      <c r="C11" s="21" t="s">
        <v>2</v>
      </c>
      <c r="D11" s="21" t="s">
        <v>3</v>
      </c>
      <c r="F11" s="13"/>
      <c r="G11" s="13"/>
      <c r="H11" s="13"/>
      <c r="I11" s="13"/>
    </row>
    <row r="12" spans="1:9" x14ac:dyDescent="0.25">
      <c r="A12" s="1" t="s">
        <v>19</v>
      </c>
      <c r="B12" s="2">
        <v>1</v>
      </c>
      <c r="C12" s="3">
        <v>250</v>
      </c>
      <c r="D12" s="27">
        <f t="shared" ref="D12:D17" si="0">B12*C12</f>
        <v>250</v>
      </c>
      <c r="F12" s="14"/>
      <c r="G12" s="4"/>
      <c r="H12" s="15"/>
      <c r="I12" s="15"/>
    </row>
    <row r="13" spans="1:9" x14ac:dyDescent="0.25">
      <c r="A13" s="1" t="s">
        <v>12</v>
      </c>
      <c r="B13" s="2">
        <v>2</v>
      </c>
      <c r="C13" s="3">
        <v>1000</v>
      </c>
      <c r="D13" s="27">
        <f t="shared" si="0"/>
        <v>2000</v>
      </c>
      <c r="F13" s="14"/>
      <c r="G13" s="4"/>
      <c r="H13" s="15"/>
      <c r="I13" s="15"/>
    </row>
    <row r="14" spans="1:9" x14ac:dyDescent="0.25">
      <c r="A14" s="1" t="s">
        <v>13</v>
      </c>
      <c r="B14" s="2">
        <v>1</v>
      </c>
      <c r="C14" s="3">
        <v>4000</v>
      </c>
      <c r="D14" s="27">
        <f t="shared" si="0"/>
        <v>4000</v>
      </c>
      <c r="F14" s="14"/>
      <c r="G14" s="4"/>
      <c r="H14" s="15"/>
      <c r="I14" s="15"/>
    </row>
    <row r="15" spans="1:9" x14ac:dyDescent="0.25">
      <c r="A15" s="1" t="s">
        <v>14</v>
      </c>
      <c r="B15" s="2">
        <v>1</v>
      </c>
      <c r="C15" s="3">
        <v>900</v>
      </c>
      <c r="D15" s="27">
        <f t="shared" si="0"/>
        <v>900</v>
      </c>
      <c r="F15" s="14"/>
      <c r="G15" s="4"/>
      <c r="H15" s="15"/>
      <c r="I15" s="15"/>
    </row>
    <row r="16" spans="1:9" x14ac:dyDescent="0.25">
      <c r="A16" s="1" t="s">
        <v>31</v>
      </c>
      <c r="B16" s="6">
        <v>1</v>
      </c>
      <c r="C16" s="3">
        <v>500</v>
      </c>
      <c r="D16" s="27">
        <f t="shared" si="0"/>
        <v>500</v>
      </c>
      <c r="F16" s="14"/>
      <c r="G16" s="4"/>
      <c r="H16" s="15"/>
      <c r="I16" s="15"/>
    </row>
    <row r="17" spans="1:9" x14ac:dyDescent="0.25">
      <c r="A17" s="1" t="s">
        <v>30</v>
      </c>
      <c r="B17" s="6">
        <v>1</v>
      </c>
      <c r="C17" s="3">
        <v>200</v>
      </c>
      <c r="D17" s="27">
        <f t="shared" si="0"/>
        <v>200</v>
      </c>
      <c r="F17" s="14"/>
      <c r="G17" s="4"/>
      <c r="H17" s="15"/>
      <c r="I17" s="15"/>
    </row>
    <row r="18" spans="1:9" x14ac:dyDescent="0.25">
      <c r="A18" s="61" t="s">
        <v>5</v>
      </c>
      <c r="B18" s="62"/>
      <c r="C18" s="63"/>
      <c r="D18" s="28">
        <f>D12+D13+D14+D15</f>
        <v>7150</v>
      </c>
      <c r="F18" s="70"/>
      <c r="G18" s="70"/>
      <c r="H18" s="70"/>
      <c r="I18" s="5"/>
    </row>
    <row r="20" spans="1:9" x14ac:dyDescent="0.25">
      <c r="A20" s="64" t="s">
        <v>4</v>
      </c>
      <c r="B20" s="65"/>
      <c r="C20" s="65"/>
      <c r="D20" s="66"/>
    </row>
    <row r="21" spans="1:9" x14ac:dyDescent="0.25">
      <c r="A21" s="21" t="s">
        <v>0</v>
      </c>
      <c r="B21" s="21" t="s">
        <v>1</v>
      </c>
      <c r="C21" s="21" t="s">
        <v>2</v>
      </c>
      <c r="D21" s="21" t="s">
        <v>3</v>
      </c>
    </row>
    <row r="22" spans="1:9" ht="26.25" x14ac:dyDescent="0.25">
      <c r="A22" s="1" t="s">
        <v>15</v>
      </c>
      <c r="B22" s="6">
        <v>1</v>
      </c>
      <c r="C22" s="3">
        <v>200</v>
      </c>
      <c r="D22" s="3">
        <f>B22*C22</f>
        <v>200</v>
      </c>
    </row>
    <row r="23" spans="1:9" x14ac:dyDescent="0.25">
      <c r="A23" s="61" t="s">
        <v>5</v>
      </c>
      <c r="B23" s="62"/>
      <c r="C23" s="63"/>
      <c r="D23" s="8">
        <f>D22</f>
        <v>200</v>
      </c>
    </row>
    <row r="26" spans="1:9" x14ac:dyDescent="0.25">
      <c r="A26" s="12" t="s">
        <v>16</v>
      </c>
    </row>
  </sheetData>
  <mergeCells count="10">
    <mergeCell ref="A23:C23"/>
    <mergeCell ref="A20:D20"/>
    <mergeCell ref="A1:D1"/>
    <mergeCell ref="A6:C6"/>
    <mergeCell ref="F1:I1"/>
    <mergeCell ref="F6:H6"/>
    <mergeCell ref="A18:C18"/>
    <mergeCell ref="F10:I10"/>
    <mergeCell ref="F18:H18"/>
    <mergeCell ref="A10:D10"/>
  </mergeCells>
  <pageMargins left="0.7" right="0.7" top="0.75" bottom="0.75" header="0.3" footer="0.3"/>
  <pageSetup paperSize="9" orientation="portrait" horizontalDpi="4294967292"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workbookViewId="0">
      <selection activeCell="I18" sqref="I18"/>
    </sheetView>
  </sheetViews>
  <sheetFormatPr baseColWidth="10" defaultRowHeight="15" x14ac:dyDescent="0.25"/>
  <cols>
    <col min="1" max="1" width="17.85546875" customWidth="1"/>
    <col min="3" max="3" width="11.85546875" bestFit="1" customWidth="1"/>
    <col min="5" max="5" width="23.5703125" customWidth="1"/>
    <col min="7" max="7" width="18.5703125" customWidth="1"/>
    <col min="9" max="9" width="20.7109375" customWidth="1"/>
    <col min="12" max="13" width="13.85546875" customWidth="1"/>
    <col min="14" max="14" width="14.5703125" customWidth="1"/>
  </cols>
  <sheetData>
    <row r="1" spans="1:12" x14ac:dyDescent="0.25">
      <c r="A1" s="64" t="s">
        <v>59</v>
      </c>
      <c r="B1" s="65"/>
      <c r="C1" s="65"/>
      <c r="D1" s="65"/>
      <c r="E1" s="58"/>
      <c r="F1" s="59"/>
      <c r="I1" s="37" t="s">
        <v>45</v>
      </c>
      <c r="J1" s="17"/>
      <c r="K1" s="36"/>
    </row>
    <row r="2" spans="1:12" x14ac:dyDescent="0.25">
      <c r="A2" s="21" t="s">
        <v>20</v>
      </c>
      <c r="B2" s="21" t="s">
        <v>21</v>
      </c>
      <c r="C2" s="21" t="s">
        <v>1</v>
      </c>
      <c r="D2" s="21" t="s">
        <v>3</v>
      </c>
      <c r="E2" s="60" t="s">
        <v>35</v>
      </c>
      <c r="F2" s="21" t="s">
        <v>40</v>
      </c>
      <c r="I2" s="9" t="s">
        <v>61</v>
      </c>
      <c r="J2" s="38">
        <f>D8</f>
        <v>48225</v>
      </c>
    </row>
    <row r="3" spans="1:12" x14ac:dyDescent="0.25">
      <c r="A3" s="9" t="s">
        <v>22</v>
      </c>
      <c r="B3" s="23">
        <v>115</v>
      </c>
      <c r="C3" s="9">
        <v>45</v>
      </c>
      <c r="D3" s="23">
        <f>B3*C3</f>
        <v>5175</v>
      </c>
      <c r="E3" s="23">
        <v>295</v>
      </c>
      <c r="F3" s="23">
        <f>E3*C3</f>
        <v>13275</v>
      </c>
      <c r="I3" s="9" t="s">
        <v>42</v>
      </c>
      <c r="J3" s="38">
        <f>Desarrollo!D6</f>
        <v>829</v>
      </c>
      <c r="K3" s="16"/>
    </row>
    <row r="4" spans="1:12" x14ac:dyDescent="0.25">
      <c r="A4" s="9" t="s">
        <v>23</v>
      </c>
      <c r="B4" s="23">
        <v>160</v>
      </c>
      <c r="C4" s="9">
        <v>45</v>
      </c>
      <c r="D4" s="23">
        <f t="shared" ref="D4:D7" si="0">B4*C4</f>
        <v>7200</v>
      </c>
      <c r="E4" s="23">
        <v>350</v>
      </c>
      <c r="F4" s="23">
        <f t="shared" ref="F4:F7" si="1">E4*C4</f>
        <v>15750</v>
      </c>
      <c r="I4" s="9" t="s">
        <v>43</v>
      </c>
      <c r="J4" s="38">
        <f>Desarrollo!D18</f>
        <v>7150</v>
      </c>
      <c r="K4" s="16"/>
    </row>
    <row r="5" spans="1:12" x14ac:dyDescent="0.25">
      <c r="A5" s="9" t="s">
        <v>24</v>
      </c>
      <c r="B5" s="23">
        <v>195</v>
      </c>
      <c r="C5" s="9">
        <v>50</v>
      </c>
      <c r="D5" s="23">
        <f t="shared" si="0"/>
        <v>9750</v>
      </c>
      <c r="E5" s="23">
        <v>449</v>
      </c>
      <c r="F5" s="23">
        <f t="shared" si="1"/>
        <v>22450</v>
      </c>
      <c r="I5" s="9" t="s">
        <v>44</v>
      </c>
      <c r="J5" s="38">
        <v>200</v>
      </c>
    </row>
    <row r="6" spans="1:12" x14ac:dyDescent="0.25">
      <c r="A6" s="9" t="s">
        <v>25</v>
      </c>
      <c r="B6" s="23">
        <v>222</v>
      </c>
      <c r="C6" s="9">
        <v>50</v>
      </c>
      <c r="D6" s="23">
        <f t="shared" si="0"/>
        <v>11100</v>
      </c>
      <c r="E6" s="23">
        <v>515</v>
      </c>
      <c r="F6" s="23">
        <f t="shared" si="1"/>
        <v>25750</v>
      </c>
      <c r="I6" s="18" t="s">
        <v>34</v>
      </c>
      <c r="J6" s="24">
        <f>SUM(J2:J5)</f>
        <v>56404</v>
      </c>
    </row>
    <row r="7" spans="1:12" x14ac:dyDescent="0.25">
      <c r="A7" s="9" t="s">
        <v>26</v>
      </c>
      <c r="B7" s="23">
        <v>750</v>
      </c>
      <c r="C7" s="9">
        <v>20</v>
      </c>
      <c r="D7" s="23">
        <f t="shared" si="0"/>
        <v>15000</v>
      </c>
      <c r="E7" s="23">
        <v>1600</v>
      </c>
      <c r="F7" s="23">
        <f t="shared" si="1"/>
        <v>32000</v>
      </c>
    </row>
    <row r="8" spans="1:12" x14ac:dyDescent="0.25">
      <c r="A8" s="20" t="s">
        <v>34</v>
      </c>
      <c r="B8" s="22">
        <f>SUM(B3:B7)</f>
        <v>1442</v>
      </c>
      <c r="C8" s="22">
        <f>SUM(C3:C7)</f>
        <v>210</v>
      </c>
      <c r="D8" s="24">
        <f>SUM(D3:D7)</f>
        <v>48225</v>
      </c>
      <c r="E8" s="24">
        <f>SUM(E3:E7)</f>
        <v>3209</v>
      </c>
      <c r="F8" s="24">
        <f>SUM(F3:F7)</f>
        <v>109225</v>
      </c>
      <c r="L8" s="26">
        <f>86015-J6</f>
        <v>29611</v>
      </c>
    </row>
    <row r="11" spans="1:12" x14ac:dyDescent="0.25">
      <c r="A11" s="64" t="s">
        <v>27</v>
      </c>
      <c r="B11" s="66"/>
      <c r="C11" s="16"/>
      <c r="E11" s="64" t="s">
        <v>33</v>
      </c>
      <c r="F11" s="65"/>
    </row>
    <row r="12" spans="1:12" x14ac:dyDescent="0.25">
      <c r="A12" s="29" t="s">
        <v>38</v>
      </c>
      <c r="B12" s="29" t="s">
        <v>21</v>
      </c>
      <c r="C12" s="16"/>
      <c r="E12" s="7" t="s">
        <v>60</v>
      </c>
      <c r="F12" s="25">
        <f>Desarrollo!D12*12</f>
        <v>3000</v>
      </c>
      <c r="G12" s="52">
        <f>F12/C8</f>
        <v>14.285714285714286</v>
      </c>
    </row>
    <row r="13" spans="1:12" x14ac:dyDescent="0.25">
      <c r="A13" s="7" t="s">
        <v>28</v>
      </c>
      <c r="B13" s="25">
        <f>(Desarrollo!D14+Desarrollo!D15)*33.3%</f>
        <v>1631.6999999999998</v>
      </c>
      <c r="C13" s="16"/>
      <c r="E13" s="7" t="s">
        <v>39</v>
      </c>
      <c r="F13" s="25">
        <f>B8</f>
        <v>1442</v>
      </c>
    </row>
    <row r="14" spans="1:12" x14ac:dyDescent="0.25">
      <c r="A14" s="7" t="s">
        <v>29</v>
      </c>
      <c r="B14" s="25">
        <f>(Desarrollo!D16+Arranque!D17+2000)*0.1</f>
        <v>250</v>
      </c>
      <c r="C14" s="16"/>
      <c r="E14" s="32" t="s">
        <v>22</v>
      </c>
      <c r="F14" s="23">
        <v>115</v>
      </c>
    </row>
    <row r="15" spans="1:12" x14ac:dyDescent="0.25">
      <c r="A15" s="18" t="s">
        <v>34</v>
      </c>
      <c r="B15" s="24">
        <f>B13+B14</f>
        <v>1881.6999999999998</v>
      </c>
      <c r="E15" s="32" t="s">
        <v>23</v>
      </c>
      <c r="F15" s="23">
        <v>160</v>
      </c>
    </row>
    <row r="16" spans="1:12" x14ac:dyDescent="0.25">
      <c r="A16" s="13"/>
      <c r="B16" s="13"/>
      <c r="E16" s="32" t="s">
        <v>24</v>
      </c>
      <c r="F16" s="23">
        <v>195</v>
      </c>
    </row>
    <row r="17" spans="1:15" x14ac:dyDescent="0.25">
      <c r="A17" s="10" t="s">
        <v>32</v>
      </c>
      <c r="B17" s="11"/>
      <c r="E17" s="32" t="s">
        <v>25</v>
      </c>
      <c r="F17" s="23">
        <v>222</v>
      </c>
    </row>
    <row r="18" spans="1:15" x14ac:dyDescent="0.25">
      <c r="A18" s="1" t="s">
        <v>17</v>
      </c>
      <c r="B18" s="25">
        <f>Desarrollo!D3*6</f>
        <v>300</v>
      </c>
      <c r="E18" s="32" t="s">
        <v>26</v>
      </c>
      <c r="F18" s="23">
        <v>750</v>
      </c>
    </row>
    <row r="19" spans="1:15" ht="26.25" x14ac:dyDescent="0.25">
      <c r="A19" s="1" t="s">
        <v>18</v>
      </c>
      <c r="B19" s="23">
        <f>Desarrollo!D4</f>
        <v>390</v>
      </c>
      <c r="E19" s="33" t="s">
        <v>34</v>
      </c>
      <c r="F19" s="23">
        <f>F12+F13</f>
        <v>4442</v>
      </c>
    </row>
    <row r="20" spans="1:15" x14ac:dyDescent="0.25">
      <c r="A20" s="9" t="s">
        <v>7</v>
      </c>
      <c r="B20" s="23">
        <f>Desarrollo!D5*12</f>
        <v>4668</v>
      </c>
    </row>
    <row r="21" spans="1:15" x14ac:dyDescent="0.25">
      <c r="A21" s="9" t="s">
        <v>36</v>
      </c>
      <c r="B21" s="23">
        <f>B15</f>
        <v>1881.6999999999998</v>
      </c>
      <c r="O21" s="48"/>
    </row>
    <row r="22" spans="1:15" x14ac:dyDescent="0.25">
      <c r="A22" s="18" t="s">
        <v>34</v>
      </c>
      <c r="B22" s="24">
        <f>SUM(B18:B21)</f>
        <v>7239.7</v>
      </c>
    </row>
    <row r="24" spans="1:15" x14ac:dyDescent="0.25">
      <c r="A24" s="31" t="s">
        <v>37</v>
      </c>
      <c r="B24" s="17"/>
    </row>
    <row r="25" spans="1:15" x14ac:dyDescent="0.25">
      <c r="A25" s="32" t="s">
        <v>22</v>
      </c>
      <c r="B25" s="30">
        <f>B22/(E3-(G12+F14))</f>
        <v>43.687844827586204</v>
      </c>
    </row>
    <row r="26" spans="1:15" x14ac:dyDescent="0.25">
      <c r="A26" s="32" t="s">
        <v>23</v>
      </c>
      <c r="B26" s="30">
        <f>B22/(E4-(G12+F15))</f>
        <v>41.201544715447149</v>
      </c>
      <c r="D26" s="26"/>
    </row>
    <row r="27" spans="1:15" x14ac:dyDescent="0.25">
      <c r="A27" s="32" t="s">
        <v>24</v>
      </c>
      <c r="B27" s="30">
        <f>B22/(E5-(G12+F16))</f>
        <v>30.201370679380211</v>
      </c>
      <c r="D27" s="26"/>
    </row>
    <row r="28" spans="1:15" x14ac:dyDescent="0.25">
      <c r="A28" s="32" t="s">
        <v>25</v>
      </c>
      <c r="B28" s="30">
        <f>B22/(E6-(G12+F17))</f>
        <v>25.975345976422346</v>
      </c>
    </row>
    <row r="29" spans="1:15" x14ac:dyDescent="0.25">
      <c r="A29" s="32" t="s">
        <v>26</v>
      </c>
      <c r="B29" s="30">
        <f>B22/(E7-(G12+F18))</f>
        <v>8.6628888888888884</v>
      </c>
    </row>
    <row r="30" spans="1:15" x14ac:dyDescent="0.25">
      <c r="A30" s="33" t="s">
        <v>41</v>
      </c>
      <c r="B30" s="19">
        <f>(B25+B26+B27+B28+B29)/5</f>
        <v>29.94579901754496</v>
      </c>
      <c r="G30" s="52">
        <v>295</v>
      </c>
      <c r="H30" s="52">
        <v>295</v>
      </c>
      <c r="I30" s="52">
        <v>295</v>
      </c>
      <c r="J30" s="52">
        <v>295</v>
      </c>
      <c r="K30" s="52">
        <v>295</v>
      </c>
    </row>
    <row r="31" spans="1:15" x14ac:dyDescent="0.25">
      <c r="G31" s="52">
        <v>350</v>
      </c>
      <c r="H31" s="52">
        <v>350</v>
      </c>
      <c r="I31" s="52">
        <v>350</v>
      </c>
      <c r="J31" s="52">
        <v>350</v>
      </c>
      <c r="K31" s="52">
        <v>350</v>
      </c>
    </row>
    <row r="32" spans="1:15" x14ac:dyDescent="0.25">
      <c r="G32" s="52">
        <v>449</v>
      </c>
      <c r="H32" s="52">
        <v>449</v>
      </c>
      <c r="I32" s="52">
        <v>449</v>
      </c>
      <c r="J32" s="52">
        <v>449</v>
      </c>
      <c r="K32" s="52">
        <v>449</v>
      </c>
    </row>
    <row r="33" spans="7:11" x14ac:dyDescent="0.25">
      <c r="G33" s="52">
        <v>515</v>
      </c>
      <c r="H33" s="52">
        <v>515</v>
      </c>
      <c r="I33" s="52">
        <v>515</v>
      </c>
      <c r="J33" s="52">
        <v>515</v>
      </c>
      <c r="K33" s="52">
        <v>515</v>
      </c>
    </row>
    <row r="34" spans="7:11" x14ac:dyDescent="0.25">
      <c r="G34" s="52">
        <v>1600</v>
      </c>
      <c r="H34" s="52">
        <v>1600</v>
      </c>
      <c r="I34" s="52">
        <v>1600</v>
      </c>
      <c r="J34" s="52">
        <v>1600</v>
      </c>
      <c r="K34" s="52">
        <v>1600</v>
      </c>
    </row>
    <row r="35" spans="7:11" x14ac:dyDescent="0.25">
      <c r="G35" s="53">
        <f t="shared" ref="G35:H35" si="2">SUM(G30:G34)</f>
        <v>3209</v>
      </c>
      <c r="H35" s="53">
        <f t="shared" si="2"/>
        <v>3209</v>
      </c>
      <c r="I35" s="53"/>
      <c r="J35" s="53"/>
      <c r="K35" s="53"/>
    </row>
  </sheetData>
  <mergeCells count="3">
    <mergeCell ref="A1:D1"/>
    <mergeCell ref="E11:F11"/>
    <mergeCell ref="A11:B11"/>
  </mergeCells>
  <pageMargins left="0.7" right="0.7" top="0.75" bottom="0.75" header="0.3" footer="0.3"/>
  <pageSetup paperSize="9" orientation="portrait" horizontalDpi="4294967292"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I23" sqref="I23"/>
    </sheetView>
  </sheetViews>
  <sheetFormatPr baseColWidth="10" defaultRowHeight="15" x14ac:dyDescent="0.25"/>
  <cols>
    <col min="1" max="1" width="18.5703125" customWidth="1"/>
    <col min="3" max="3" width="14" customWidth="1"/>
    <col min="4" max="4" width="14.5703125" customWidth="1"/>
    <col min="5" max="5" width="16.140625" customWidth="1"/>
    <col min="6" max="6" width="15.140625" customWidth="1"/>
  </cols>
  <sheetData>
    <row r="1" spans="1:6" ht="21" x14ac:dyDescent="0.35">
      <c r="A1" s="39" t="s">
        <v>57</v>
      </c>
      <c r="B1" s="46"/>
      <c r="C1" s="40" t="s">
        <v>58</v>
      </c>
      <c r="D1" s="40" t="s">
        <v>46</v>
      </c>
      <c r="E1" s="40" t="s">
        <v>47</v>
      </c>
      <c r="F1" s="40" t="s">
        <v>62</v>
      </c>
    </row>
    <row r="2" spans="1:6" x14ac:dyDescent="0.25">
      <c r="A2" s="44" t="s">
        <v>48</v>
      </c>
      <c r="B2" s="45"/>
      <c r="C2" s="42">
        <v>30</v>
      </c>
      <c r="D2" s="42">
        <f>SUM(D3:D7)</f>
        <v>185</v>
      </c>
      <c r="E2" s="42">
        <f>SUM(E3:E7)</f>
        <v>0</v>
      </c>
      <c r="F2" s="42">
        <f>SUM(F3:F7)</f>
        <v>0</v>
      </c>
    </row>
    <row r="3" spans="1:6" x14ac:dyDescent="0.25">
      <c r="A3" s="51" t="s">
        <v>22</v>
      </c>
      <c r="B3" s="50"/>
      <c r="C3" s="9">
        <v>16</v>
      </c>
      <c r="D3" s="9">
        <v>45</v>
      </c>
      <c r="E3" s="9"/>
      <c r="F3" s="9"/>
    </row>
    <row r="4" spans="1:6" x14ac:dyDescent="0.25">
      <c r="A4" s="51" t="s">
        <v>23</v>
      </c>
      <c r="B4" s="50"/>
      <c r="C4" s="9">
        <v>6</v>
      </c>
      <c r="D4" s="9">
        <v>45</v>
      </c>
      <c r="E4" s="9"/>
      <c r="F4" s="9"/>
    </row>
    <row r="5" spans="1:6" x14ac:dyDescent="0.25">
      <c r="A5" s="51" t="s">
        <v>24</v>
      </c>
      <c r="B5" s="50"/>
      <c r="C5" s="9">
        <v>4</v>
      </c>
      <c r="D5" s="9">
        <v>35</v>
      </c>
      <c r="E5" s="9"/>
      <c r="F5" s="9"/>
    </row>
    <row r="6" spans="1:6" x14ac:dyDescent="0.25">
      <c r="A6" s="51" t="s">
        <v>25</v>
      </c>
      <c r="B6" s="50"/>
      <c r="C6" s="9">
        <v>3</v>
      </c>
      <c r="D6" s="9">
        <v>40</v>
      </c>
      <c r="E6" s="9"/>
      <c r="F6" s="9"/>
    </row>
    <row r="7" spans="1:6" x14ac:dyDescent="0.25">
      <c r="A7" s="51" t="s">
        <v>26</v>
      </c>
      <c r="B7" s="50"/>
      <c r="C7" s="9">
        <v>1</v>
      </c>
      <c r="D7" s="9">
        <v>20</v>
      </c>
      <c r="E7" s="9"/>
      <c r="F7" s="9"/>
    </row>
    <row r="8" spans="1:6" x14ac:dyDescent="0.25">
      <c r="A8" s="44" t="s">
        <v>49</v>
      </c>
      <c r="B8" s="45"/>
      <c r="C8" s="43">
        <f>(C3*Arranque!G30)+(C4*Arranque!G31)+(C5*Arranque!G32)+(C6*Arranque!G33)+(C7*Arranque!G34)</f>
        <v>11761</v>
      </c>
      <c r="D8" s="43">
        <f>(D3*Arranque!H30)+(D4*Arranque!H31)+(D5*Arranque!H32)+(D6*Arranque!H33)+(D7*Arranque!H34)</f>
        <v>97340</v>
      </c>
      <c r="E8" s="43">
        <f>(E3*Arranque!I30)+(E4*Arranque!I31)+(E5*Arranque!I32)+(E6*Arranque!I33)+(E7*Arranque!I34)</f>
        <v>0</v>
      </c>
      <c r="F8" s="43">
        <f>(F3*Arranque!J30)+(F4*Arranque!J31)+(F5*Arranque!J32)+(F6*Arranque!J33)+(F7*Arranque!J34)</f>
        <v>0</v>
      </c>
    </row>
    <row r="9" spans="1:6" x14ac:dyDescent="0.25">
      <c r="A9" s="47" t="s">
        <v>50</v>
      </c>
      <c r="B9" s="44"/>
      <c r="C9" s="49">
        <f>Arranque!F19</f>
        <v>4442</v>
      </c>
      <c r="D9" s="49">
        <f>+Arranque!F13+(Arranque!G12*D2)</f>
        <v>4084.8571428571431</v>
      </c>
      <c r="E9" s="49">
        <f>Arranque!F13+(Arranque!G12*E2)</f>
        <v>1442</v>
      </c>
      <c r="F9" s="49">
        <f>Arranque!F13+(Arranque!G12*F2)</f>
        <v>1442</v>
      </c>
    </row>
    <row r="10" spans="1:6" x14ac:dyDescent="0.25">
      <c r="A10" s="41" t="s">
        <v>51</v>
      </c>
      <c r="B10" s="44"/>
      <c r="C10" s="43">
        <f>C8-C9</f>
        <v>7319</v>
      </c>
      <c r="D10" s="43">
        <f>D8-D9</f>
        <v>93255.142857142855</v>
      </c>
      <c r="E10" s="43">
        <f>E8-E9</f>
        <v>-1442</v>
      </c>
      <c r="F10" s="43">
        <f>F8-F9</f>
        <v>-1442</v>
      </c>
    </row>
    <row r="11" spans="1:6" x14ac:dyDescent="0.25">
      <c r="A11" s="44" t="s">
        <v>52</v>
      </c>
      <c r="B11" s="45"/>
      <c r="C11" s="49">
        <f>Arranque!B22</f>
        <v>7239.7</v>
      </c>
      <c r="D11" s="49">
        <f>C11</f>
        <v>7239.7</v>
      </c>
      <c r="E11" s="49">
        <f>D11</f>
        <v>7239.7</v>
      </c>
      <c r="F11" s="49">
        <f>E11-Arranque!B13</f>
        <v>5608</v>
      </c>
    </row>
    <row r="12" spans="1:6" x14ac:dyDescent="0.25">
      <c r="A12" s="44" t="s">
        <v>53</v>
      </c>
      <c r="B12" s="45"/>
      <c r="C12" s="43">
        <f>C10-C11</f>
        <v>79.300000000000182</v>
      </c>
      <c r="D12" s="43">
        <f>D10-D11</f>
        <v>86015.442857142858</v>
      </c>
      <c r="E12" s="43">
        <f>E10-E11</f>
        <v>-8681.7000000000007</v>
      </c>
      <c r="F12" s="43">
        <f>F10-F11</f>
        <v>-7050</v>
      </c>
    </row>
    <row r="13" spans="1:6" x14ac:dyDescent="0.25">
      <c r="A13" s="44" t="s">
        <v>54</v>
      </c>
      <c r="B13" s="45"/>
      <c r="C13" s="49">
        <f>Arranque!B15</f>
        <v>1881.6999999999998</v>
      </c>
      <c r="D13" s="49">
        <f>C13</f>
        <v>1881.6999999999998</v>
      </c>
      <c r="E13" s="49">
        <f>D13</f>
        <v>1881.6999999999998</v>
      </c>
      <c r="F13" s="49">
        <f>Arranque!B14</f>
        <v>250</v>
      </c>
    </row>
    <row r="14" spans="1:6" x14ac:dyDescent="0.25">
      <c r="A14" s="44" t="s">
        <v>55</v>
      </c>
      <c r="B14" s="45"/>
      <c r="C14" s="43">
        <f>C12-C13</f>
        <v>-1802.3999999999996</v>
      </c>
      <c r="D14" s="43">
        <f>D12-D13</f>
        <v>84133.742857142861</v>
      </c>
      <c r="E14" s="43">
        <f>E12-E13</f>
        <v>-10563.400000000001</v>
      </c>
      <c r="F14" s="43">
        <f>F12-F13</f>
        <v>-7300</v>
      </c>
    </row>
    <row r="15" spans="1:6" x14ac:dyDescent="0.25">
      <c r="A15" s="44" t="s">
        <v>56</v>
      </c>
      <c r="B15" s="45"/>
      <c r="C15" s="49">
        <f>Arranque!B15</f>
        <v>1881.6999999999998</v>
      </c>
      <c r="D15" s="49">
        <f>D13</f>
        <v>1881.6999999999998</v>
      </c>
      <c r="E15" s="49">
        <f>E13</f>
        <v>1881.6999999999998</v>
      </c>
      <c r="F15" s="49">
        <f>F13</f>
        <v>250</v>
      </c>
    </row>
    <row r="16" spans="1:6" x14ac:dyDescent="0.25">
      <c r="A16" s="44" t="s">
        <v>63</v>
      </c>
      <c r="B16" s="45"/>
      <c r="C16" s="43">
        <f>C14+C15</f>
        <v>79.300000000000182</v>
      </c>
      <c r="D16" s="43">
        <f>D14+D15</f>
        <v>86015.442857142858</v>
      </c>
      <c r="E16" s="43">
        <f>E14+E15</f>
        <v>-8681.7000000000007</v>
      </c>
      <c r="F16" s="43">
        <f>F14+F15</f>
        <v>-7050</v>
      </c>
    </row>
    <row r="17" spans="1:5" x14ac:dyDescent="0.25">
      <c r="B17" s="14"/>
      <c r="C17" s="34"/>
      <c r="D17" s="35"/>
      <c r="E17" s="35"/>
    </row>
    <row r="18" spans="1:5" x14ac:dyDescent="0.25">
      <c r="A18" s="54" t="s">
        <v>64</v>
      </c>
      <c r="B18" s="55"/>
      <c r="C18" s="56"/>
      <c r="D18" s="57"/>
      <c r="E18" s="35"/>
    </row>
    <row r="19" spans="1:5" x14ac:dyDescent="0.25">
      <c r="A19" s="12" t="s">
        <v>65</v>
      </c>
      <c r="B19" s="57"/>
      <c r="C19" s="56"/>
      <c r="D19" s="57"/>
      <c r="E19" s="35"/>
    </row>
    <row r="20" spans="1:5" x14ac:dyDescent="0.25">
      <c r="A20" s="12" t="s">
        <v>66</v>
      </c>
      <c r="B20" s="57"/>
      <c r="C20" s="56"/>
      <c r="D20" s="57"/>
      <c r="E20" s="35"/>
    </row>
    <row r="21" spans="1:5" x14ac:dyDescent="0.25">
      <c r="B21" s="35"/>
      <c r="C21" s="34"/>
      <c r="D21" s="35"/>
      <c r="E21" s="35"/>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Práctica 3 Plan de Negocios</vt:lpstr>
      <vt:lpstr>Desarrollo</vt:lpstr>
      <vt:lpstr>Arranque</vt:lpstr>
      <vt:lpstr>Funcionamiento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leox</dc:creator>
  <cp:lastModifiedBy>leox</cp:lastModifiedBy>
  <dcterms:created xsi:type="dcterms:W3CDTF">2013-10-07T04:05:20Z</dcterms:created>
  <dcterms:modified xsi:type="dcterms:W3CDTF">2013-10-10T01:42:02Z</dcterms:modified>
</cp:coreProperties>
</file>